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4715" windowHeight="8190" activeTab="9"/>
  </bookViews>
  <sheets>
    <sheet name="Sumár (2)" sheetId="1" r:id="rId1"/>
    <sheet name="Príjmy" sheetId="2" r:id="rId2"/>
    <sheet name="P1" sheetId="3" r:id="rId3"/>
    <sheet name="P2" sheetId="4" r:id="rId4"/>
    <sheet name="P3" sheetId="5" r:id="rId5"/>
    <sheet name="P4" sheetId="6" r:id="rId6"/>
    <sheet name="P5" sheetId="7" r:id="rId7"/>
    <sheet name="P6" sheetId="8" r:id="rId8"/>
    <sheet name="P7" sheetId="9" r:id="rId9"/>
    <sheet name="P8" sheetId="10" r:id="rId10"/>
    <sheet name="List1" sheetId="11" r:id="rId11"/>
  </sheets>
  <definedNames/>
  <calcPr fullCalcOnLoad="1"/>
</workbook>
</file>

<file path=xl/sharedStrings.xml><?xml version="1.0" encoding="utf-8"?>
<sst xmlns="http://schemas.openxmlformats.org/spreadsheetml/2006/main" count="2673" uniqueCount="621">
  <si>
    <t>08.2.0</t>
  </si>
  <si>
    <t>634004</t>
  </si>
  <si>
    <t>Telovýchovná jednota Partizán</t>
  </si>
  <si>
    <t>8</t>
  </si>
  <si>
    <t>Náboženské, zdravotnícke a sociálne služby</t>
  </si>
  <si>
    <t>Údržba softvéru - ročný poplatok za program URBIS a za virtuálny cintorín</t>
  </si>
  <si>
    <t>Všeobecný materiál (štrk na posyp)</t>
  </si>
  <si>
    <t>Všeobecné služby - odhŕňanie snehu 3 533,26 € a posyp MK 142,- €</t>
  </si>
  <si>
    <t>Nákup pozemkov - advokátske služby (cesta na amfiteáter)</t>
  </si>
  <si>
    <t>Zariadenie, náradie a nádoby (čerpadlo, polievková misa, krájač na vajcia)</t>
  </si>
  <si>
    <t>Štúdie, expertízy, posudky - znalecký posudok šatne TJ a hospodárska budova</t>
  </si>
  <si>
    <t>MSKC-zariadenie, náradie, nádoby - kotlová súprava, drevená varecha</t>
  </si>
  <si>
    <t>Materiál - iné - dekoračné obrusy (zelené a hnedé)</t>
  </si>
  <si>
    <t>Všeobecné služby - pranie utierok</t>
  </si>
  <si>
    <t>SP  - úrazové poistenie: dohody vianočný program 0,57 € a dohody-fašiangy 1,90 €</t>
  </si>
  <si>
    <t>Reprezentačné: fašiangy - na šišky, kapustnicu, zabíjačkovú kašu (mäso, chlieb, zelenina, kapusta, slanina, ryža, koreniny, cukor, káva, múka, džem, droždie...)</t>
  </si>
  <si>
    <t>Dohody: gajdošské fašiangy 239 € (hudba, pečenie pagáčov, príprava a varenie šišiek a kapustnice), vianočný program 72 € (pečenie)</t>
  </si>
  <si>
    <t>Špeciálne služby - pohreb Valová (kremácia, doprava, truhla...)</t>
  </si>
  <si>
    <t>Kultúra a šport - ihrisko</t>
  </si>
  <si>
    <t>Nerozpočtované príjmy</t>
  </si>
  <si>
    <t>Nerozpočtované výdavky</t>
  </si>
  <si>
    <t>Nerozpočtované prostriedky (osobitný príjemca)</t>
  </si>
  <si>
    <t>08.4.0</t>
  </si>
  <si>
    <t>635004</t>
  </si>
  <si>
    <t>10.7.0</t>
  </si>
  <si>
    <t>Sociálne štátne dávky a pomoc</t>
  </si>
  <si>
    <t>642026</t>
  </si>
  <si>
    <t>642006</t>
  </si>
  <si>
    <t>Podprogram</t>
  </si>
  <si>
    <t>Program</t>
  </si>
  <si>
    <t>Prvok</t>
  </si>
  <si>
    <t>Funkč.kl.</t>
  </si>
  <si>
    <t>Plnenie %</t>
  </si>
  <si>
    <t>610</t>
  </si>
  <si>
    <t>Mzdy, platy</t>
  </si>
  <si>
    <t>Tarifný plat, osobný plat, základný plat, funkčný..</t>
  </si>
  <si>
    <t>620</t>
  </si>
  <si>
    <t>Poistné a príspevok do poisťovní</t>
  </si>
  <si>
    <t>VšZP</t>
  </si>
  <si>
    <t>Nemocenské poistenie</t>
  </si>
  <si>
    <t>Starobné poistenie</t>
  </si>
  <si>
    <t>Úrazové poistenie</t>
  </si>
  <si>
    <t>Invalidné poistenie</t>
  </si>
  <si>
    <t>Poistenie v nezamestnanosti</t>
  </si>
  <si>
    <t>Poistenie do rezervného fondu solidarity</t>
  </si>
  <si>
    <t>630</t>
  </si>
  <si>
    <t>Tovary a služby</t>
  </si>
  <si>
    <t>Všeobecný materiál</t>
  </si>
  <si>
    <t>Poistenie</t>
  </si>
  <si>
    <t>Stravovanie</t>
  </si>
  <si>
    <t>Prídel do sociálneho fondu</t>
  </si>
  <si>
    <t>Cestovné - tuzemské</t>
  </si>
  <si>
    <t xml:space="preserve">Hlavný kontrolór obce </t>
  </si>
  <si>
    <t>Tarifný, osobný, funkčný... plat</t>
  </si>
  <si>
    <t>Tarifný plat, osobný plat, základný plat, funkčný...</t>
  </si>
  <si>
    <t>Audit</t>
  </si>
  <si>
    <t>Údržba výpočtovej techniky</t>
  </si>
  <si>
    <t>Energie</t>
  </si>
  <si>
    <t>Vzdelávanie zamestnancov obce</t>
  </si>
  <si>
    <t>Informačný systém obce</t>
  </si>
  <si>
    <t>Energie, telekomunikačné a doruč. služby</t>
  </si>
  <si>
    <t>Tarifný plat - matrika</t>
  </si>
  <si>
    <t>SP - nemocenské poistenie</t>
  </si>
  <si>
    <t>SP - starobné poistenie</t>
  </si>
  <si>
    <t>SP - úrazové poistenie</t>
  </si>
  <si>
    <t>SP - invalidné poistenie</t>
  </si>
  <si>
    <t>SP - poistenie v nezamestnanosti</t>
  </si>
  <si>
    <t>SP - rezervný fond solidarity</t>
  </si>
  <si>
    <t>Cestovné náhrady - tuzemské</t>
  </si>
  <si>
    <t>Rutinná a štandardná údržba špec. strojov, prístr...</t>
  </si>
  <si>
    <t>Materiál</t>
  </si>
  <si>
    <t>Poplatky a odvody - zák. popl. za uloženie odpadu</t>
  </si>
  <si>
    <t>Pracovné odevy, obuv a pomôcky</t>
  </si>
  <si>
    <t>Olej do auta</t>
  </si>
  <si>
    <r>
      <t>Ď</t>
    </r>
    <r>
      <rPr>
        <sz val="10"/>
        <rFont val="Arial CE"/>
        <family val="0"/>
      </rPr>
      <t>alšie poplatky banke</t>
    </r>
  </si>
  <si>
    <t>Daň z úroku</t>
  </si>
  <si>
    <r>
      <t xml:space="preserve">Poplatky </t>
    </r>
    <r>
      <rPr>
        <sz val="10"/>
        <rFont val="Arial CE"/>
        <family val="0"/>
      </rPr>
      <t xml:space="preserve">za vedenie bankového účtu                                                         </t>
    </r>
  </si>
  <si>
    <t>Členské</t>
  </si>
  <si>
    <t>Cestovné - tuzemské - kontrolór</t>
  </si>
  <si>
    <t>Knihy, časopisy, noviny</t>
  </si>
  <si>
    <t xml:space="preserve">Všeobecné služby </t>
  </si>
  <si>
    <t>Komunikačná infraštruktúra - internet</t>
  </si>
  <si>
    <t>Komunikačná infraštruktúra - doména web stránky</t>
  </si>
  <si>
    <t>Dohody</t>
  </si>
  <si>
    <t>Poplatky a odvody (ročná licencia za rozhlas)</t>
  </si>
  <si>
    <t>Poštové a telekomunikačné služby</t>
  </si>
  <si>
    <t>Odmeny pracovníkov mimopracovného pomeru</t>
  </si>
  <si>
    <t>Mzdy, platy..</t>
  </si>
  <si>
    <t>Matrika</t>
  </si>
  <si>
    <t>625003 - SP - úrazové poistenie</t>
  </si>
  <si>
    <t>Druh</t>
  </si>
  <si>
    <t>111003</t>
  </si>
  <si>
    <t>Výnos dane z príjmov poukázaný územnej samospráve</t>
  </si>
  <si>
    <t>121001</t>
  </si>
  <si>
    <t>Z pozemkov - FO</t>
  </si>
  <si>
    <t>Z pozemkov - PO</t>
  </si>
  <si>
    <t>121002</t>
  </si>
  <si>
    <t>Zo stavieb - FO</t>
  </si>
  <si>
    <t>Zo stavieb - PO</t>
  </si>
  <si>
    <t>121003</t>
  </si>
  <si>
    <t>Z bytov a nebytových priestorov v bytovom dome</t>
  </si>
  <si>
    <t>133001</t>
  </si>
  <si>
    <t>Za psa</t>
  </si>
  <si>
    <t>133003</t>
  </si>
  <si>
    <t>Za nevýherné hracie prístroje</t>
  </si>
  <si>
    <t>133012</t>
  </si>
  <si>
    <t>Za užívanie verejného priestranstva</t>
  </si>
  <si>
    <t>133013</t>
  </si>
  <si>
    <t>212002</t>
  </si>
  <si>
    <t>212003</t>
  </si>
  <si>
    <t>221004</t>
  </si>
  <si>
    <t>MSKC - interiérové vybavenie</t>
  </si>
  <si>
    <t xml:space="preserve">Palivá ako zdroj energie </t>
  </si>
  <si>
    <t>Prepravné a nájom dopr. prostriedkov - z VÚC</t>
  </si>
  <si>
    <t>Ostatné kultúrne a spoločenské podujatia (vrátane občianskych obradov)</t>
  </si>
  <si>
    <t>SP  - úrazové poistenie</t>
  </si>
  <si>
    <t xml:space="preserve">Prepravné </t>
  </si>
  <si>
    <t xml:space="preserve">Cestovné  </t>
  </si>
  <si>
    <t>Dom smútku a Kolumbárium</t>
  </si>
  <si>
    <t>Oprava, údržba prevádzk. strojov, prístrojov, zariadení</t>
  </si>
  <si>
    <t>Zdravotníctvo a opatrovateľská služba</t>
  </si>
  <si>
    <t>0</t>
  </si>
  <si>
    <t>07.2.1.1</t>
  </si>
  <si>
    <t>10.2.0.1</t>
  </si>
  <si>
    <t>10.2.0.2</t>
  </si>
  <si>
    <t>10.3.0</t>
  </si>
  <si>
    <t>0 eur</t>
  </si>
  <si>
    <t>predaj výrobkov a služieb - ostatné (gajdošské CD)</t>
  </si>
  <si>
    <t>Špeciálne služby - kontrola hasiacich prístrojov</t>
  </si>
  <si>
    <t>Školenia, kurzy, semináre (sem. o soc. službách, sem. o exekútoroch)</t>
  </si>
  <si>
    <t>Overenie fotokópie</t>
  </si>
  <si>
    <t>Overenie podpisu</t>
  </si>
  <si>
    <t>Stavebná správa</t>
  </si>
  <si>
    <t>Sobášny list</t>
  </si>
  <si>
    <t>Vnútorná správa</t>
  </si>
  <si>
    <t>Výrub drevín</t>
  </si>
  <si>
    <t>Register trestov</t>
  </si>
  <si>
    <t>223001</t>
  </si>
  <si>
    <t>služby Domu smútku, cintorínske poplatky</t>
  </si>
  <si>
    <t>Za vyhlášku v MR</t>
  </si>
  <si>
    <t>Predaj kukanádob</t>
  </si>
  <si>
    <t>Súpisné číslo</t>
  </si>
  <si>
    <t>Za opatrovateľskú službu</t>
  </si>
  <si>
    <t>223003</t>
  </si>
  <si>
    <t>229005</t>
  </si>
  <si>
    <t>242</t>
  </si>
  <si>
    <t>292012</t>
  </si>
  <si>
    <t>312001</t>
  </si>
  <si>
    <t>Dotácia - strava - hm. núdza</t>
  </si>
  <si>
    <t>Dotácia -  učebné pomôcky - hm. núdza</t>
  </si>
  <si>
    <t>Dotácia - Evidencia obyvateľstva</t>
  </si>
  <si>
    <t>Prenesené kompetencie pre ZŠ z KŠÚ</t>
  </si>
  <si>
    <t>Dotácia - stavebný úrad</t>
  </si>
  <si>
    <t>Dotácia - matrika</t>
  </si>
  <si>
    <t>2-kapitálový rozpočet</t>
  </si>
  <si>
    <t>233001</t>
  </si>
  <si>
    <t>43</t>
  </si>
  <si>
    <t>110</t>
  </si>
  <si>
    <t>Dane z príjmov a kapitálového majetku</t>
  </si>
  <si>
    <t>120</t>
  </si>
  <si>
    <t>Dane z  majetku</t>
  </si>
  <si>
    <t>130</t>
  </si>
  <si>
    <t>Daňové príjmy - dane za špecifické služby</t>
  </si>
  <si>
    <t>210</t>
  </si>
  <si>
    <t>Príjmy z podnikania a z vlastníctva majetku</t>
  </si>
  <si>
    <t>220</t>
  </si>
  <si>
    <t>Administratívne poplatky a iné poplatky a platby</t>
  </si>
  <si>
    <t>240</t>
  </si>
  <si>
    <t>Nedaňové príjmy - úroky VÚB</t>
  </si>
  <si>
    <t>290</t>
  </si>
  <si>
    <t xml:space="preserve">Iné nedaňové príjmy </t>
  </si>
  <si>
    <t>310</t>
  </si>
  <si>
    <t>Tuzemské bežné granty a transfery</t>
  </si>
  <si>
    <t>Bežný rozpočet</t>
  </si>
  <si>
    <t xml:space="preserve">Bežné príjmy </t>
  </si>
  <si>
    <t>Bežné výdavky</t>
  </si>
  <si>
    <t>Kapitálové príjmy</t>
  </si>
  <si>
    <t>Kapitálové výdavky</t>
  </si>
  <si>
    <t>Kapitálový rozpočet</t>
  </si>
  <si>
    <t>Príjmy celkom</t>
  </si>
  <si>
    <t>Výdavky celkom</t>
  </si>
  <si>
    <t>Celkový rozpočet</t>
  </si>
  <si>
    <t xml:space="preserve">Z toho: </t>
  </si>
  <si>
    <t>bežné výdavky:</t>
  </si>
  <si>
    <t>kapitálové výdavky:</t>
  </si>
  <si>
    <t>Poplatky a odvody (koncesionárske poplatky)</t>
  </si>
  <si>
    <t>Stravovanie (nákup stravných lístkov)</t>
  </si>
  <si>
    <t>Mzdy a odvody do poisťovní</t>
  </si>
  <si>
    <t>Vodné, stočné (voda - OcÚ)</t>
  </si>
  <si>
    <t>Odvody do poisťovní - matrika</t>
  </si>
  <si>
    <t>Tovary a služby - matrika</t>
  </si>
  <si>
    <t>Poplatky a odvody (ročná licencia na zvonkohru)</t>
  </si>
  <si>
    <t>Energie - el. energia Dom smútku</t>
  </si>
  <si>
    <t>Transfery organizáciám (strava a učebné pomôcky - hmotná núdza)</t>
  </si>
  <si>
    <t>Za kopírovanie, použitie telefónu a faxu</t>
  </si>
  <si>
    <t>Za stravné (od zamestnancov)</t>
  </si>
  <si>
    <t>Materská škola</t>
  </si>
  <si>
    <t>09.1.1.1</t>
  </si>
  <si>
    <t>Základná škola</t>
  </si>
  <si>
    <t>09.5.0.1</t>
  </si>
  <si>
    <t>09.6.0.1</t>
  </si>
  <si>
    <t>Výdajná školská jedáleň</t>
  </si>
  <si>
    <t>P1</t>
  </si>
  <si>
    <t>P2</t>
  </si>
  <si>
    <t>P3</t>
  </si>
  <si>
    <t>P4</t>
  </si>
  <si>
    <t>P5</t>
  </si>
  <si>
    <t>P6</t>
  </si>
  <si>
    <t>P7</t>
  </si>
  <si>
    <t>P8</t>
  </si>
  <si>
    <t>(predaj pozemkov)</t>
  </si>
  <si>
    <t>Z toho:</t>
  </si>
  <si>
    <t>Tovary a služby (bankové poplatky)</t>
  </si>
  <si>
    <t>632004</t>
  </si>
  <si>
    <t xml:space="preserve">Propagácia, reklama, inzercia </t>
  </si>
  <si>
    <t xml:space="preserve">Všeobecný materiál </t>
  </si>
  <si>
    <t xml:space="preserve">Všeobecný materiál  matrika </t>
  </si>
  <si>
    <t xml:space="preserve">Materiál na VO </t>
  </si>
  <si>
    <t>716</t>
  </si>
  <si>
    <t>Projektová dokumentácia - kanalizácia</t>
  </si>
  <si>
    <t>Parky a verejná zeleň</t>
  </si>
  <si>
    <t>Realizácia nových stavieb - tržnica, park pri kostole</t>
  </si>
  <si>
    <t xml:space="preserve">Prevádzkové stroje, prístroje, zariadenia - z ESF - MOS </t>
  </si>
  <si>
    <t xml:space="preserve">Prevádzkové stroje, prístroje, zariadenia - zo ŠR - MOS - </t>
  </si>
  <si>
    <t xml:space="preserve">Materiál </t>
  </si>
  <si>
    <t>Materiál z ESF</t>
  </si>
  <si>
    <t xml:space="preserve">Materiál - zo ŠR pri ESF </t>
  </si>
  <si>
    <t>Pracovné odevy, obuv a prac. pomôcky - z ESF</t>
  </si>
  <si>
    <t>Pracovné odevy, obuv a prac. pomôcky - zo ŠR</t>
  </si>
  <si>
    <t xml:space="preserve">Pracovné odevy, obuv a prac. pomôcky </t>
  </si>
  <si>
    <t>Oplotenie cintorína</t>
  </si>
  <si>
    <t xml:space="preserve">Prenájom starého OcÚ -Garajová </t>
  </si>
  <si>
    <t>Poplatky - matrika</t>
  </si>
  <si>
    <t>Plne-nie %</t>
  </si>
  <si>
    <t>Úmrtný list</t>
  </si>
  <si>
    <t>Potvrdenie o trvalom pobyte</t>
  </si>
  <si>
    <t>Za porušenie predpisov</t>
  </si>
  <si>
    <t>Vstupné - DFF</t>
  </si>
  <si>
    <t>Príjmové finančné operácie</t>
  </si>
  <si>
    <t>46</t>
  </si>
  <si>
    <t>Prevod z rezervného fondu obce</t>
  </si>
  <si>
    <t>Benzín do auta</t>
  </si>
  <si>
    <t>610+620</t>
  </si>
  <si>
    <t>Všeobecné služby</t>
  </si>
  <si>
    <t xml:space="preserve">Transfer na spoločný stavebný úrad </t>
  </si>
  <si>
    <t>Poštovné - stavebný úrad</t>
  </si>
  <si>
    <t>633015</t>
  </si>
  <si>
    <t>Tovary a služby - DFF</t>
  </si>
  <si>
    <t>454001</t>
  </si>
  <si>
    <t>prevod prostriedkov z rezervného fondu na bežný účet</t>
  </si>
  <si>
    <t>Príjmy ZŠ s MŠ</t>
  </si>
  <si>
    <t>Pred poslednou úpravou</t>
  </si>
  <si>
    <t>Z prenajatých hrobových miest</t>
  </si>
  <si>
    <t>312008</t>
  </si>
  <si>
    <t>11H</t>
  </si>
  <si>
    <t>Oprava a údržba rozhlasu</t>
  </si>
  <si>
    <t>Tarifný plat</t>
  </si>
  <si>
    <t>Tarifný plat (parky) - z ESF - podľa §50i</t>
  </si>
  <si>
    <t>Tarifný plat (parky) - zo ŠR pri ESF - podľa §50i</t>
  </si>
  <si>
    <t>SPOLU PRÍJMY (obec+škola):</t>
  </si>
  <si>
    <t>Rodný list</t>
  </si>
  <si>
    <t>222003</t>
  </si>
  <si>
    <t>Recykling</t>
  </si>
  <si>
    <t>Dotácia - cestná doprava</t>
  </si>
  <si>
    <t>Dotácia - životné prostredie</t>
  </si>
  <si>
    <t>Bežné príjmy obce</t>
  </si>
  <si>
    <t>Voda - Dom smútku</t>
  </si>
  <si>
    <t>623</t>
  </si>
  <si>
    <t>627</t>
  </si>
  <si>
    <t>Príspevok do DDP</t>
  </si>
  <si>
    <t>Telefón</t>
  </si>
  <si>
    <t>637011</t>
  </si>
  <si>
    <t>635009</t>
  </si>
  <si>
    <t>710</t>
  </si>
  <si>
    <t>620 - Odvody do poisťovní</t>
  </si>
  <si>
    <t>Kronika, web stránka</t>
  </si>
  <si>
    <t>Miestny rozhlas</t>
  </si>
  <si>
    <t>717002</t>
  </si>
  <si>
    <t>Školská knižnica prístupná pre verejnosť</t>
  </si>
  <si>
    <t>MSKC - Tovary a služby</t>
  </si>
  <si>
    <t>Prenájom Spoločensko-kultúrneho centra</t>
  </si>
  <si>
    <t>212004</t>
  </si>
  <si>
    <t>Prenájom svadobky (riadu)</t>
  </si>
  <si>
    <t>633001</t>
  </si>
  <si>
    <t>Spoločenské a kult. podujatia v obci V. Lehota</t>
  </si>
  <si>
    <t>Za upratanie priestorov MSKC po akcii</t>
  </si>
  <si>
    <t>11T1</t>
  </si>
  <si>
    <t>Dotácia - MOS - z Eur. soc. fondu</t>
  </si>
  <si>
    <t>11T2</t>
  </si>
  <si>
    <t>Dotácia - MOS - zo ŠR</t>
  </si>
  <si>
    <t>Dotácia §50i - z Eur. soc. fondu</t>
  </si>
  <si>
    <t>Dotácia - §50i - zo ŠR</t>
  </si>
  <si>
    <t>637034</t>
  </si>
  <si>
    <t>Detský folklórny festival</t>
  </si>
  <si>
    <t xml:space="preserve">Údržba budov, objektov a ich častí </t>
  </si>
  <si>
    <t>637013</t>
  </si>
  <si>
    <t>Ošatné</t>
  </si>
  <si>
    <t>Všeob. materiál - kukanádoby</t>
  </si>
  <si>
    <t>kapitálové výd.:</t>
  </si>
  <si>
    <t>642002</t>
  </si>
  <si>
    <t>Transfery n.o. poskytujúcej všeob. prosp. služby</t>
  </si>
  <si>
    <t>SP - úrazové poistenie (z dohôd)</t>
  </si>
  <si>
    <t>Elektrická energia - MSKC</t>
  </si>
  <si>
    <t>Pelety</t>
  </si>
  <si>
    <t>Vodné, stočné</t>
  </si>
  <si>
    <t>Realizácia nových stavieb - telocvičňa</t>
  </si>
  <si>
    <t>ZŠ - prostriedky zo štátneho rozpočtu</t>
  </si>
  <si>
    <t>Tovary a služby - ostatné spoloč. a kult. poduj.</t>
  </si>
  <si>
    <t>Karty, známky, popl. (ročná diaľničná známka)</t>
  </si>
  <si>
    <t>Vodné, stočné (voda - starý OcÚ)</t>
  </si>
  <si>
    <t xml:space="preserve">VšZP </t>
  </si>
  <si>
    <t>637002</t>
  </si>
  <si>
    <t>Softvér</t>
  </si>
  <si>
    <t xml:space="preserve">Tovary a služby </t>
  </si>
  <si>
    <t>Ekon.kl.</t>
  </si>
  <si>
    <t>Zdroj</t>
  </si>
  <si>
    <t>Názov</t>
  </si>
  <si>
    <t>Schválený</t>
  </si>
  <si>
    <t>Upravený</t>
  </si>
  <si>
    <t>Čerpanie</t>
  </si>
  <si>
    <t/>
  </si>
  <si>
    <t>Výdaje</t>
  </si>
  <si>
    <t>1</t>
  </si>
  <si>
    <t>Riadenie, organizácia a administratíva (správa obce)</t>
  </si>
  <si>
    <t>01.1.1.6</t>
  </si>
  <si>
    <t>611</t>
  </si>
  <si>
    <t>41</t>
  </si>
  <si>
    <t>621</t>
  </si>
  <si>
    <t>625001</t>
  </si>
  <si>
    <t>625002</t>
  </si>
  <si>
    <t>625003</t>
  </si>
  <si>
    <t>625004</t>
  </si>
  <si>
    <t>625005</t>
  </si>
  <si>
    <t>625007</t>
  </si>
  <si>
    <t>633006</t>
  </si>
  <si>
    <t>633009</t>
  </si>
  <si>
    <t>633010</t>
  </si>
  <si>
    <t>633016</t>
  </si>
  <si>
    <t>634001</t>
  </si>
  <si>
    <t>634002</t>
  </si>
  <si>
    <t>634003</t>
  </si>
  <si>
    <t>634005</t>
  </si>
  <si>
    <t>637004</t>
  </si>
  <si>
    <t>637005</t>
  </si>
  <si>
    <t>637012</t>
  </si>
  <si>
    <t>637014</t>
  </si>
  <si>
    <t>637016</t>
  </si>
  <si>
    <t>637026</t>
  </si>
  <si>
    <t>637027</t>
  </si>
  <si>
    <t>01.1.2</t>
  </si>
  <si>
    <t>632003</t>
  </si>
  <si>
    <t>631001</t>
  </si>
  <si>
    <t>111</t>
  </si>
  <si>
    <t>2</t>
  </si>
  <si>
    <t>Palivo, mazivá, oleje ...</t>
  </si>
  <si>
    <t>Poistné do VšZP - z ESF - §50i</t>
  </si>
  <si>
    <t>Poistné do VšZP - zo ŠR pri ESF</t>
  </si>
  <si>
    <t>SP - nemocenské poistenie - z ESF - §50i</t>
  </si>
  <si>
    <t>SP - nemocenské poistenie - zo ŠR pri ESF</t>
  </si>
  <si>
    <t>SP - starobné poistenie - z ESF - §50i</t>
  </si>
  <si>
    <t>SP - starobné poistenie - zo ŠR pri ESF</t>
  </si>
  <si>
    <t>SP - úrazové poistenie - z ESF - §50i</t>
  </si>
  <si>
    <t>SP - úrazové poistenie - zo ŠR pri ESF</t>
  </si>
  <si>
    <t>SP - invalidné poistenie - z ESF - §50i</t>
  </si>
  <si>
    <t>SP - invalidné poistenie - zo ŠR pri ESF</t>
  </si>
  <si>
    <t>SP - poistenie v nezamestnanosti - z ESF - §50i</t>
  </si>
  <si>
    <t>SP - poistenie v nezamestnanosti - zo ŠR pri ESF</t>
  </si>
  <si>
    <t>SP - poistenie do RF solidarity - z ESF - §50i</t>
  </si>
  <si>
    <t>SP - poistenie do RF solidarity - zo ŠR pri ESF</t>
  </si>
  <si>
    <t xml:space="preserve">Dohody </t>
  </si>
  <si>
    <t>Menšie obecné služby - aktivačné práce</t>
  </si>
  <si>
    <t>Štúdie, expertízy, posudky</t>
  </si>
  <si>
    <t xml:space="preserve">Úrazové poistenie aktiv. pracovníkov </t>
  </si>
  <si>
    <t xml:space="preserve">Amfiteáter </t>
  </si>
  <si>
    <t>Cintorín</t>
  </si>
  <si>
    <t>Tovary a služby - cintorín</t>
  </si>
  <si>
    <t>Kapitálové výdavky - realizácia nových stavieb</t>
  </si>
  <si>
    <t>SP - Úrazové poistné - DFF</t>
  </si>
  <si>
    <t xml:space="preserve">Benzín do auta </t>
  </si>
  <si>
    <t>Prepravné a nájom dopr. prostriedkov</t>
  </si>
  <si>
    <t xml:space="preserve">Konkurzy, súťaže </t>
  </si>
  <si>
    <t>Kultúrne leto</t>
  </si>
  <si>
    <t>Za komunálny odpad - FO</t>
  </si>
  <si>
    <t>Za komunálny odpad - PO</t>
  </si>
  <si>
    <t>Z vkladov - bežný účet</t>
  </si>
  <si>
    <t>Z vkladov - dotačný účet</t>
  </si>
  <si>
    <t>Z vkladov - účet rezervného fondu</t>
  </si>
  <si>
    <t>Vzdelávacie poukazy z KŠÚ</t>
  </si>
  <si>
    <r>
      <t xml:space="preserve">Poštové služby a telekomunikačné služby </t>
    </r>
    <r>
      <rPr>
        <sz val="9"/>
        <rFont val="Arial CE"/>
        <family val="0"/>
      </rPr>
      <t>(poplatky za bankové výpisy)</t>
    </r>
  </si>
  <si>
    <t xml:space="preserve">Z dobropisov </t>
  </si>
  <si>
    <t>292027</t>
  </si>
  <si>
    <t>Iné - za rozbitý riad</t>
  </si>
  <si>
    <t>Pre žiakov zo soc. znevýh. prostredia z KŠÚ</t>
  </si>
  <si>
    <t>Pre predškolákov do materskej školy z KŠÚ</t>
  </si>
  <si>
    <t>Dotácia - Voľby do NR SR</t>
  </si>
  <si>
    <t>Grant z VÚC</t>
  </si>
  <si>
    <t>453</t>
  </si>
  <si>
    <t>131B</t>
  </si>
  <si>
    <t>Zostatok prostriedkov ZŠ z r. 2011</t>
  </si>
  <si>
    <t>Interiérové vybavenie</t>
  </si>
  <si>
    <t xml:space="preserve">Knihy, časopisy, noviny... </t>
  </si>
  <si>
    <t xml:space="preserve">Servis, údržba, opravy auta </t>
  </si>
  <si>
    <t>Odvody - daň z príjmu PO</t>
  </si>
  <si>
    <t>Voľby do NR SR</t>
  </si>
  <si>
    <t>01.6.0</t>
  </si>
  <si>
    <t>Cestovné- vlastní zamestnanci</t>
  </si>
  <si>
    <t>Materiál - kancelárske potreby a vlajka</t>
  </si>
  <si>
    <t>Občerstvenie</t>
  </si>
  <si>
    <t>Cestovné - ostatní</t>
  </si>
  <si>
    <t>Odmeny a príspevky</t>
  </si>
  <si>
    <t>školenia, kurzy, konferencie</t>
  </si>
  <si>
    <t xml:space="preserve">Výpočtová technika </t>
  </si>
  <si>
    <t>Údržba výpočt. techniky</t>
  </si>
  <si>
    <t>Oprava, údržba prevádzkových strojov, prístrojov, zariadení...</t>
  </si>
  <si>
    <r>
      <t xml:space="preserve">Údržba softvéru </t>
    </r>
    <r>
      <rPr>
        <sz val="9"/>
        <rFont val="Arial CE"/>
        <family val="0"/>
      </rPr>
      <t>(ročná licencia za program MATRIKA)</t>
    </r>
  </si>
  <si>
    <r>
      <t xml:space="preserve">Školenia, kurzy, semináre, porady... </t>
    </r>
    <r>
      <rPr>
        <sz val="9"/>
        <rFont val="Arial CE"/>
        <family val="0"/>
      </rPr>
      <t>(konferencia matrikárok)</t>
    </r>
  </si>
  <si>
    <r>
      <t xml:space="preserve">Na členské príspevky </t>
    </r>
    <r>
      <rPr>
        <sz val="9"/>
        <rFont val="Arial CE"/>
        <family val="0"/>
      </rPr>
      <t>(za dobrovoľný hasičský zbor)</t>
    </r>
  </si>
  <si>
    <t>Oprava a údržba verejného osvetlenia</t>
  </si>
  <si>
    <t xml:space="preserve">Odvoz separovaného odpadu </t>
  </si>
  <si>
    <t>Energie - el. energia</t>
  </si>
  <si>
    <t>Transfery nezisk. organizácii  - dotácia na rozvoz stravy pre dôchodcov</t>
  </si>
  <si>
    <t>Benzín do auta - amfiteáter</t>
  </si>
  <si>
    <t>vyrovnaný</t>
  </si>
  <si>
    <t>Benzín</t>
  </si>
  <si>
    <t>Odmeny zamestn. mimoprac. pomeru</t>
  </si>
  <si>
    <t>633002</t>
  </si>
  <si>
    <t>Nemoc. poistenie SP</t>
  </si>
  <si>
    <t>Úrazové poistenie SP</t>
  </si>
  <si>
    <t>Invalidné poistenie SP</t>
  </si>
  <si>
    <t>Poistenie v nezamestnanosti SP</t>
  </si>
  <si>
    <t>Poistenie do RFS SP</t>
  </si>
  <si>
    <t>Telekomunikačné služby</t>
  </si>
  <si>
    <t>Knihy, časopisy, noviny, ...</t>
  </si>
  <si>
    <t>Prepravné a nájom dopr. prostr.</t>
  </si>
  <si>
    <t>Prídel do soc. fondu</t>
  </si>
  <si>
    <t>637036</t>
  </si>
  <si>
    <t>Reprezentačné výdavky</t>
  </si>
  <si>
    <t>Vodné - cintorín</t>
  </si>
  <si>
    <t>637007</t>
  </si>
  <si>
    <t>717003</t>
  </si>
  <si>
    <t>Propagácia, reklama a inzercia</t>
  </si>
  <si>
    <t>Spoločný stavebný úrad (výdavky rozúčtované podľa rozpisu Spoločného stav.úradu N. Baňa)</t>
  </si>
  <si>
    <t>Tarifný plat - z transferu zo ŠR</t>
  </si>
  <si>
    <t>Osobný príplatok - z transferu zo ŠR</t>
  </si>
  <si>
    <t>Poistné do VšZP - z transferu zo ŠR</t>
  </si>
  <si>
    <t>Poistné do ostat. zdrav.poisťovní-z transferu zo ŠR</t>
  </si>
  <si>
    <t>Úrazové poistenie aktiv. pracovníkov - z ESF</t>
  </si>
  <si>
    <t>Úrazové poistenie aktiv. pracovníkov - zo ŠR</t>
  </si>
  <si>
    <t>633003</t>
  </si>
  <si>
    <t>Telekomunikačná technika</t>
  </si>
  <si>
    <t>612001</t>
  </si>
  <si>
    <t>Benzín do kosačky - amfiteáter</t>
  </si>
  <si>
    <t>SP - Úrazové poistenie</t>
  </si>
  <si>
    <t>Transfery zdravot. zariadeniam - dotácia MUDr. Drinka</t>
  </si>
  <si>
    <t>Transfery zdravotníckym zariadeniam (lekárske posudky k sociálnym službám)</t>
  </si>
  <si>
    <t>Transfer n. o. - eRko (dotácia na letný tábor)</t>
  </si>
  <si>
    <t>Evidencia obyvateľstva</t>
  </si>
  <si>
    <t>Odvoz, zneškodn. a uloženie odpadu</t>
  </si>
  <si>
    <t>Separovaný zber</t>
  </si>
  <si>
    <t>Údržba interiéru a exteriéru</t>
  </si>
  <si>
    <t xml:space="preserve">Reprezentačné </t>
  </si>
  <si>
    <t>Poplatky a odvody (LITA - za kopírovanie)</t>
  </si>
  <si>
    <t>Dohody - kúrenie</t>
  </si>
  <si>
    <t>Ostatné služby</t>
  </si>
  <si>
    <t xml:space="preserve">Všeobecný materiál - dotácia na živ. prostredie </t>
  </si>
  <si>
    <t>SP - úrazové poistenie (dohody)</t>
  </si>
  <si>
    <t xml:space="preserve">Prenájom prevádzkových strojov, prístrojov... </t>
  </si>
  <si>
    <t>711001</t>
  </si>
  <si>
    <t>Rekonštrukcia ciest</t>
  </si>
  <si>
    <t>Poistenie automobilu</t>
  </si>
  <si>
    <t>Poistné - za majetok obce</t>
  </si>
  <si>
    <t>Kontrola obce a interné služby</t>
  </si>
  <si>
    <t>Kontrola</t>
  </si>
  <si>
    <t>637001</t>
  </si>
  <si>
    <t>Interné služby</t>
  </si>
  <si>
    <t>633013</t>
  </si>
  <si>
    <t>635002</t>
  </si>
  <si>
    <t>636007</t>
  </si>
  <si>
    <t>3</t>
  </si>
  <si>
    <t>632001</t>
  </si>
  <si>
    <t>632002</t>
  </si>
  <si>
    <t>Propagácia, marketing a služby občanom</t>
  </si>
  <si>
    <t>Propagácia a marketing</t>
  </si>
  <si>
    <t>637003</t>
  </si>
  <si>
    <t>08.3.0</t>
  </si>
  <si>
    <t>635006</t>
  </si>
  <si>
    <t>Služby občanom</t>
  </si>
  <si>
    <t>01.3.3</t>
  </si>
  <si>
    <t>4</t>
  </si>
  <si>
    <t>06.6.0</t>
  </si>
  <si>
    <t>641012</t>
  </si>
  <si>
    <t>Bezpečnosť, právo a poriadok v obci</t>
  </si>
  <si>
    <t>Požiarna ochrana</t>
  </si>
  <si>
    <t>03.2.0</t>
  </si>
  <si>
    <t>635005</t>
  </si>
  <si>
    <t>Verejné osvetlenie</t>
  </si>
  <si>
    <t>06.4.0</t>
  </si>
  <si>
    <t>Odpadové hospodárstvo</t>
  </si>
  <si>
    <t>05.1.0</t>
  </si>
  <si>
    <t>05.3.0</t>
  </si>
  <si>
    <t>5</t>
  </si>
  <si>
    <t>Komunikácie, verejné priestranstvá a rozvoj obce</t>
  </si>
  <si>
    <t>Prenájom pošty</t>
  </si>
  <si>
    <t>Správa a údržba pozemných komunikácií</t>
  </si>
  <si>
    <t>04.5.1.3</t>
  </si>
  <si>
    <t>636002</t>
  </si>
  <si>
    <t>Správa a údržba budov, ostatného nehn. a hnuteľného majetku</t>
  </si>
  <si>
    <t>637015</t>
  </si>
  <si>
    <t>06.2.0</t>
  </si>
  <si>
    <t>08.2.0.3</t>
  </si>
  <si>
    <t>633004</t>
  </si>
  <si>
    <t>6</t>
  </si>
  <si>
    <t>Školstvo</t>
  </si>
  <si>
    <t>09.1.2.1</t>
  </si>
  <si>
    <t>7</t>
  </si>
  <si>
    <t>Kultúra a šport</t>
  </si>
  <si>
    <t>08.1.0</t>
  </si>
  <si>
    <t>Multifunkčné spoločensko-kultúrne centrum</t>
  </si>
  <si>
    <t>08.2.0.9</t>
  </si>
  <si>
    <t>717001</t>
  </si>
  <si>
    <t>Poistné do ostatných zdrav. poisťovní</t>
  </si>
  <si>
    <t>Tarifný plat - z obce</t>
  </si>
  <si>
    <t>Osobný príplatok - z obce</t>
  </si>
  <si>
    <t>614</t>
  </si>
  <si>
    <t>Odmeny</t>
  </si>
  <si>
    <t>Poistné do VšZP - z obce</t>
  </si>
  <si>
    <t>Poistné do ostat. zdrav.poisťovní-z obce</t>
  </si>
  <si>
    <t>Starobné poistenie SP</t>
  </si>
  <si>
    <t>642013</t>
  </si>
  <si>
    <t>Odchodné</t>
  </si>
  <si>
    <t>Tarifný plat - dotácia cestná doprava</t>
  </si>
  <si>
    <t>Poistné do VšZP - dotácia cestná doprava</t>
  </si>
  <si>
    <t>SP - nemocenské poistenie - dotácia cestná doprava</t>
  </si>
  <si>
    <t>SP - starobné poistenie - dotácia cestná doprava</t>
  </si>
  <si>
    <t>SP - úrazové poistenie - dotácia cestná doprava</t>
  </si>
  <si>
    <t>SP - invalidné poistenie - dotácia cestná doprava</t>
  </si>
  <si>
    <t>SP - poistenie v nezamestnanosti - dotácia cestná doprava</t>
  </si>
  <si>
    <t>SP - rezervný fond solidarity - dotácia cestná doprava</t>
  </si>
  <si>
    <t>Oprava, údržba ciest - dotácia cestná doprava</t>
  </si>
  <si>
    <t>Platy a odvody</t>
  </si>
  <si>
    <t>bežné výdavky</t>
  </si>
  <si>
    <t>kapitálové výdavky</t>
  </si>
  <si>
    <r>
      <t>Príjmy ZŠ s MŠ</t>
    </r>
    <r>
      <rPr>
        <sz val="10"/>
        <rFont val="Arial CE"/>
        <family val="0"/>
      </rPr>
      <t>(za poškodené učebnice, poplatky za MŠ a ŠKD)</t>
    </r>
  </si>
  <si>
    <t>Odmeny a príspevky-poslanci OZ a zapisovateľka</t>
  </si>
  <si>
    <t>Špeciálne sl. - audit účt. závierky a konsolidovanej účt. závierky</t>
  </si>
  <si>
    <t>Poštovné a telek. sl. (poštovné, telefón)</t>
  </si>
  <si>
    <r>
      <t xml:space="preserve">Odmeny zamestnancov mimopracovného pomeru </t>
    </r>
    <r>
      <rPr>
        <sz val="9"/>
        <rFont val="Arial CE"/>
        <family val="0"/>
      </rPr>
      <t xml:space="preserve">(preventívne protipožiarne a bezpečnostné kontroly) </t>
    </r>
  </si>
  <si>
    <t>financované štátom</t>
  </si>
  <si>
    <t>Sumarizácia čerpania rozpočtu obce Veľká Lehota k 30.06.2012</t>
  </si>
  <si>
    <r>
      <t>Príjmy</t>
    </r>
    <r>
      <rPr>
        <b/>
        <sz val="12"/>
        <rFont val="Arial CE"/>
        <family val="2"/>
      </rPr>
      <t xml:space="preserve"> - čerpanie rozpočtu k 30.06.2012</t>
    </r>
  </si>
  <si>
    <t>Prenájom starého OcÚ - Ďatková, výdajňa liekov</t>
  </si>
  <si>
    <t>231</t>
  </si>
  <si>
    <t>Príjmy z predaja kapitálových aktív - hospod. budova pri bytovke</t>
  </si>
  <si>
    <r>
      <t>Všeobecný materiál</t>
    </r>
    <r>
      <rPr>
        <sz val="10"/>
        <rFont val="Arial CE"/>
        <family val="2"/>
      </rPr>
      <t xml:space="preserve">                                                        - kanc. papier - 89,73 €,                                                                     - tonery - 197 €,                                                                                                                   - tlačivá, formuláre - 15,58 €,                                                                                                                                                                       - obaly, obálky, zakladače, perá, diskety, etikety, korekč. pásky, lep. páska, ... - 71,92 €,                                                                   - čistiace prostriedky - 21,65 €                                    - vlajky, zástavy - 110,53 €                                                                                                                                </t>
    </r>
  </si>
  <si>
    <t>Poistné do VšZP</t>
  </si>
  <si>
    <t>Energia (el. energia + pelety)</t>
  </si>
  <si>
    <t>Voda</t>
  </si>
  <si>
    <t>Internet</t>
  </si>
  <si>
    <r>
      <t xml:space="preserve">Energie: </t>
    </r>
    <r>
      <rPr>
        <sz val="10"/>
        <rFont val="Arial CE"/>
        <family val="0"/>
      </rPr>
      <t>-</t>
    </r>
    <r>
      <rPr>
        <sz val="10"/>
        <rFont val="Arial CE"/>
        <family val="0"/>
      </rPr>
      <t xml:space="preserve">el. ener. OcÚ- 261,28 €,                           - starý OcÚ - 252,40 €,                                           - el. energia bývalé zdrav. stredisko - 18 €                              - pelety OcÚ - 772,78 €                  </t>
    </r>
  </si>
  <si>
    <r>
      <t xml:space="preserve">Poštové služby a telekom.služby: </t>
    </r>
    <r>
      <rPr>
        <sz val="10"/>
        <rFont val="Arial CE"/>
        <family val="0"/>
      </rPr>
      <t xml:space="preserve">                               - </t>
    </r>
    <r>
      <rPr>
        <sz val="10"/>
        <rFont val="Arial CE"/>
        <family val="0"/>
      </rPr>
      <t xml:space="preserve">poštovné - 219,20 €,                                                  - telefón - 484,78 €                                             </t>
    </r>
  </si>
  <si>
    <t>Osobný príplatok</t>
  </si>
  <si>
    <t xml:space="preserve">Špeciálne služby </t>
  </si>
  <si>
    <r>
      <t>Energie:</t>
    </r>
    <r>
      <rPr>
        <sz val="10"/>
        <rFont val="Arial CE"/>
        <family val="2"/>
      </rPr>
      <t xml:space="preserve">   V</t>
    </r>
    <r>
      <rPr>
        <sz val="10"/>
        <rFont val="Arial CE"/>
        <family val="0"/>
      </rPr>
      <t>O-Inovec - 168,- eur                                                  VO-Važkovci - 1 014,- eur                                            VO-Chujacovci - 1 008,- eur</t>
    </r>
  </si>
  <si>
    <r>
      <t>Všeobecné služby-</t>
    </r>
    <r>
      <rPr>
        <sz val="10"/>
        <rFont val="Arial CE"/>
        <family val="0"/>
      </rPr>
      <t xml:space="preserve">odvoz odpadu </t>
    </r>
    <r>
      <rPr>
        <sz val="9"/>
        <rFont val="Arial CE"/>
        <family val="0"/>
      </rPr>
      <t>(odvoz komunál. odpadu - 3078,62 €, odvoz kontajnerov - 639,38 €)</t>
    </r>
  </si>
  <si>
    <r>
      <t xml:space="preserve">Všeobecné služby - </t>
    </r>
    <r>
      <rPr>
        <sz val="10"/>
        <rFont val="Arial CE"/>
        <family val="0"/>
      </rPr>
      <t xml:space="preserve">zneškodnenie odpadu </t>
    </r>
    <r>
      <rPr>
        <sz val="9"/>
        <rFont val="Arial CE"/>
        <family val="0"/>
      </rPr>
      <t>(zneškodnenie komun. odpadu - 2382,91 €, zneškodnenie odpadu z kontajnerov - 948,50 €)</t>
    </r>
  </si>
  <si>
    <t>Rekonštrukcia ciest - z rez. fondu</t>
  </si>
  <si>
    <t xml:space="preserve">Špeciálne služby  </t>
  </si>
  <si>
    <t>Dohody -vodovod 291,- €, údržba budov -maľovanie 161,20 €</t>
  </si>
  <si>
    <t xml:space="preserve">SP - úrazové poistenie </t>
  </si>
  <si>
    <t>Palivá do kosačky, do píly (benzín 71,73 €, olej 28,29 €)</t>
  </si>
  <si>
    <t>637023</t>
  </si>
  <si>
    <t>Kolkové známky</t>
  </si>
  <si>
    <t>Prehľad čerpania programového rozpočtu k 30.06.2012</t>
  </si>
  <si>
    <t>Materská škola-origin. kompetencie - financované z obce pre MŠ</t>
  </si>
  <si>
    <r>
      <t xml:space="preserve">Školský klub - </t>
    </r>
    <r>
      <rPr>
        <sz val="10"/>
        <rFont val="Arial CE"/>
        <family val="0"/>
      </rPr>
      <t xml:space="preserve">originálne kompetencie financované z obce pre ŠKD </t>
    </r>
  </si>
  <si>
    <t>VŠJ - orig. kompetencie financované z obce pre VŠJ</t>
  </si>
  <si>
    <t>631002</t>
  </si>
  <si>
    <t>Cestovné - zahraničné - Stretnutie Lehôt a Lhot</t>
  </si>
  <si>
    <t>Benzín a olej do auta - Stretnutie Lehôt a Lhot</t>
  </si>
  <si>
    <t>Propagácia, reklama... - Stretnutie Lehôt a Lhot</t>
  </si>
  <si>
    <t>637024</t>
  </si>
  <si>
    <t>Vyrovnanie kurzových rozdielov - Stretnutie Lehôt a Lhot</t>
  </si>
  <si>
    <t>Z prenajat.pozemkov (Poľ. združ. Kamenica, Roľan, Orange)</t>
  </si>
  <si>
    <t>Prenájom hospod. budovy pri bytovke</t>
  </si>
  <si>
    <t>Za znečisťovanie ovzdušia (Kovaco, Drevstav)</t>
  </si>
  <si>
    <t>Iné - pohrebné (za M. Valovú - aj dlh od J. Víglaského)</t>
  </si>
  <si>
    <t>Dotácia - na soc. služby - z MPSVaR pre Dominik n.o.</t>
  </si>
  <si>
    <t>Z predaja pozemkov - predaj pozemku J. Víglaskému, E. Rajnákovej, M. Damborskej, pozemky pod hospod. budovou pri bytovke</t>
  </si>
  <si>
    <t>Knihy, časopisy, noviny... - Fin. spravodajca, Poradca, Práce a mzdy</t>
  </si>
  <si>
    <t>Všeobecný materiál (USB kľúč - kronika, drevená informačná tabuľa na maľovanú mapu pred MSKC)</t>
  </si>
  <si>
    <t>Propagácia, reklama, inzercia: maľovaná mapa regiónu Tekov + prezentácia v mape, MY regionálne noviny s propagáciou obce</t>
  </si>
  <si>
    <t>Špeciálne služby - letecké snímky obce</t>
  </si>
  <si>
    <t>Dohody - kronikárka</t>
  </si>
  <si>
    <t>Materiál - batérie do has. auta</t>
  </si>
  <si>
    <t>Všeobecný materiál - kontajnery na separ. odpad</t>
  </si>
  <si>
    <t>Údržba ciest (oprava výtlkov na miestnych komunikáciách)</t>
  </si>
  <si>
    <t>Špeciálne služby - geometrické plány - amfiteáter, cesta na amfiteáter, sklad, notárske služby - vysporiadanie pozemkov</t>
  </si>
  <si>
    <t>Všeobecný materiál (materiál na maľovanie starého obecného úradu, materiál na výmenu WC na pošte)</t>
  </si>
  <si>
    <t>Údržba budov, objektov alebo ich častí (výmena okien a dverí na pošte)</t>
  </si>
  <si>
    <t>Všeobecný materiál-parky (kvety a zemina do parkov, farba na natieranie hracej zostavy pre deti)</t>
  </si>
  <si>
    <t>Všeobecné služby (terénne úpravy od amfiteátra po Šmondrkove jarky)</t>
  </si>
  <si>
    <t>Dohody (údržba parkov a ver. zelene, odvoz konárov, odpadov...)</t>
  </si>
  <si>
    <t>Prevádzkové stroje, prístroje, zariadenia - motyka, sekera, lopata, vidly (preplatené z ESF a zo ŠR)</t>
  </si>
  <si>
    <t>Materiál - čistiace prostriedky, farba, voda (preplatené z ESF a zo ŠR)</t>
  </si>
  <si>
    <t>Oprava prevádzkových strojov, prístr., zariadení...- kosačky</t>
  </si>
  <si>
    <t>údržba amfiteátra - výmena hlavného pódia, oprava lavičiek...</t>
  </si>
  <si>
    <t>údržba amfiteátra z VÚC - výmena hlavného pódia</t>
  </si>
  <si>
    <t>Všeobecné služby - odkop a odvoz zeminy z cintorína</t>
  </si>
  <si>
    <t xml:space="preserve">Kolkové známky </t>
  </si>
  <si>
    <t>Prípr. a proj. dokum. - urbanisticko-architekt. štúdia, projekty</t>
  </si>
  <si>
    <t>Materiál - čistiace a hyg. prostriedky</t>
  </si>
  <si>
    <t>Všeobecné služby - pranie utierok, rámovanie obrazov do MSKC, revízia komína</t>
  </si>
  <si>
    <t>Všeobecný materiál - materiál na kroje (látka, gombíky, nite, krajka, ihly, stuhy), lieky do lekárničky na DFF, lepidlo, fixka, vstupenky, tašky, plastový riad</t>
  </si>
  <si>
    <t>Reprezentačné (na žemle a guláš pre účinkujúcich, vstupné do múzeí, parkovné a obed pre hostí zo Srbska)</t>
  </si>
  <si>
    <t>Konkurzy, súťaže - hrnčeky a pohľadnice pre účinkujúcich</t>
  </si>
  <si>
    <t>Dohody - šitie krojov, pečenie koláčov, pomocné práce na DFF</t>
  </si>
  <si>
    <t xml:space="preserve">Všeobecný materiál - fašiangy 22,41 € (plastový riad a výkresy), kytica na pohreb, vence, darčekové sáčky 45,10 €, stavenie mája 27,36 € </t>
  </si>
  <si>
    <t>Konkurzy a súťaže - stavanie mája (dych. hudba Skýcovanka)</t>
  </si>
  <si>
    <t>Všeobecné služby: vianočná výzdoba 214,92 €, fašiangy 16,61 € (pranie obrusov, vyvolanie fotiek), pranie obrusov 2,18 € (ďalšie kult. a spol. akcie), 152,29 € ostat. kult. poduj (SOZA, fotografie do kroniky speváckej skupiny)</t>
  </si>
  <si>
    <t>Prístavby, nadstavby, staveb. úpravy - ihrisko, oporný múr</t>
  </si>
  <si>
    <t>Transfery nezisk. organizácii  - dotácia na soc. služby z MPSVaR pre Dominik n.o.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</si>
</sst>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"/>
    <numFmt numFmtId="166" formatCode="#,##0\ [$€-1]"/>
    <numFmt numFmtId="167" formatCode="#,##0\ &quot;Sk&quot;"/>
    <numFmt numFmtId="168" formatCode="[$-41B]d\.\ mmmm\ yyyy"/>
    <numFmt numFmtId="169" formatCode="0.000000"/>
    <numFmt numFmtId="170" formatCode="0.00000"/>
    <numFmt numFmtId="171" formatCode="0.0000"/>
    <numFmt numFmtId="172" formatCode="0.000"/>
    <numFmt numFmtId="173" formatCode="0.0000E+00"/>
    <numFmt numFmtId="174" formatCode="0.000E+00"/>
    <numFmt numFmtId="175" formatCode="0.0E+00"/>
    <numFmt numFmtId="176" formatCode="0E+00"/>
    <numFmt numFmtId="177" formatCode="#,##0.00\ [$€-1]"/>
    <numFmt numFmtId="178" formatCode="#,##0.00\ [$€-1];[Red]\-#,##0.00\ [$€-1]"/>
    <numFmt numFmtId="179" formatCode="000\ 00"/>
    <numFmt numFmtId="180" formatCode="#,##0.00\ &quot;€&quot;;[Red]\-#,##0.00\ &quot;€&quot;"/>
  </numFmts>
  <fonts count="31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.5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i/>
      <u val="single"/>
      <sz val="10"/>
      <name val="Arial CE"/>
      <family val="0"/>
    </font>
    <font>
      <sz val="10.5"/>
      <name val="Arial CE"/>
      <family val="0"/>
    </font>
    <font>
      <b/>
      <sz val="10"/>
      <color indexed="10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4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49" fontId="0" fillId="0" borderId="13" xfId="0" applyNumberFormat="1" applyBorder="1" applyAlignment="1">
      <alignment/>
    </xf>
    <xf numFmtId="49" fontId="1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1" fillId="19" borderId="10" xfId="0" applyNumberFormat="1" applyFont="1" applyFill="1" applyBorder="1" applyAlignment="1">
      <alignment/>
    </xf>
    <xf numFmtId="0" fontId="1" fillId="19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NumberFormat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right"/>
    </xf>
    <xf numFmtId="49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49" fontId="1" fillId="19" borderId="22" xfId="0" applyNumberFormat="1" applyFont="1" applyFill="1" applyBorder="1" applyAlignment="1">
      <alignment/>
    </xf>
    <xf numFmtId="1" fontId="1" fillId="19" borderId="23" xfId="0" applyNumberFormat="1" applyFont="1" applyFill="1" applyBorder="1" applyAlignment="1">
      <alignment/>
    </xf>
    <xf numFmtId="49" fontId="1" fillId="0" borderId="22" xfId="0" applyNumberFormat="1" applyFont="1" applyBorder="1" applyAlignment="1">
      <alignment/>
    </xf>
    <xf numFmtId="0" fontId="0" fillId="0" borderId="23" xfId="0" applyNumberFormat="1" applyBorder="1" applyAlignment="1">
      <alignment horizontal="right"/>
    </xf>
    <xf numFmtId="3" fontId="1" fillId="0" borderId="23" xfId="0" applyNumberFormat="1" applyFont="1" applyBorder="1" applyAlignment="1">
      <alignment horizontal="right" wrapText="1"/>
    </xf>
    <xf numFmtId="0" fontId="1" fillId="0" borderId="23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5" xfId="0" applyNumberFormat="1" applyBorder="1" applyAlignment="1">
      <alignment/>
    </xf>
    <xf numFmtId="0" fontId="0" fillId="0" borderId="25" xfId="0" applyNumberFormat="1" applyBorder="1" applyAlignment="1">
      <alignment horizontal="right"/>
    </xf>
    <xf numFmtId="49" fontId="0" fillId="0" borderId="10" xfId="0" applyNumberFormat="1" applyBorder="1" applyAlignment="1">
      <alignment wrapText="1"/>
    </xf>
    <xf numFmtId="49" fontId="1" fillId="0" borderId="26" xfId="0" applyNumberFormat="1" applyFont="1" applyBorder="1" applyAlignment="1">
      <alignment/>
    </xf>
    <xf numFmtId="49" fontId="1" fillId="0" borderId="27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9" fontId="0" fillId="0" borderId="28" xfId="0" applyNumberFormat="1" applyBorder="1" applyAlignment="1">
      <alignment/>
    </xf>
    <xf numFmtId="49" fontId="2" fillId="19" borderId="22" xfId="0" applyNumberFormat="1" applyFont="1" applyFill="1" applyBorder="1" applyAlignment="1">
      <alignment/>
    </xf>
    <xf numFmtId="49" fontId="2" fillId="19" borderId="10" xfId="0" applyNumberFormat="1" applyFont="1" applyFill="1" applyBorder="1" applyAlignment="1">
      <alignment/>
    </xf>
    <xf numFmtId="0" fontId="2" fillId="19" borderId="10" xfId="0" applyFont="1" applyFill="1" applyBorder="1" applyAlignment="1">
      <alignment/>
    </xf>
    <xf numFmtId="0" fontId="2" fillId="0" borderId="0" xfId="0" applyFont="1" applyFill="1" applyAlignment="1">
      <alignment/>
    </xf>
    <xf numFmtId="49" fontId="1" fillId="0" borderId="22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29" xfId="0" applyNumberFormat="1" applyFont="1" applyFill="1" applyBorder="1" applyAlignment="1">
      <alignment horizontal="left"/>
    </xf>
    <xf numFmtId="49" fontId="1" fillId="0" borderId="29" xfId="0" applyNumberFormat="1" applyFont="1" applyFill="1" applyBorder="1" applyAlignment="1">
      <alignment/>
    </xf>
    <xf numFmtId="4" fontId="1" fillId="0" borderId="29" xfId="0" applyNumberFormat="1" applyFont="1" applyFill="1" applyBorder="1" applyAlignment="1">
      <alignment horizontal="right"/>
    </xf>
    <xf numFmtId="49" fontId="0" fillId="0" borderId="22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right"/>
    </xf>
    <xf numFmtId="49" fontId="1" fillId="19" borderId="10" xfId="0" applyNumberFormat="1" applyFont="1" applyFill="1" applyBorder="1" applyAlignment="1">
      <alignment wrapText="1"/>
    </xf>
    <xf numFmtId="1" fontId="2" fillId="19" borderId="23" xfId="0" applyNumberFormat="1" applyFont="1" applyFill="1" applyBorder="1" applyAlignment="1">
      <alignment/>
    </xf>
    <xf numFmtId="49" fontId="1" fillId="0" borderId="22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164" fontId="1" fillId="19" borderId="23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1" fontId="1" fillId="0" borderId="23" xfId="0" applyNumberFormat="1" applyFont="1" applyBorder="1" applyAlignment="1">
      <alignment horizontal="right"/>
    </xf>
    <xf numFmtId="49" fontId="2" fillId="19" borderId="24" xfId="0" applyNumberFormat="1" applyFont="1" applyFill="1" applyBorder="1" applyAlignment="1">
      <alignment/>
    </xf>
    <xf numFmtId="49" fontId="2" fillId="19" borderId="25" xfId="0" applyNumberFormat="1" applyFont="1" applyFill="1" applyBorder="1" applyAlignment="1">
      <alignment/>
    </xf>
    <xf numFmtId="3" fontId="2" fillId="19" borderId="25" xfId="0" applyNumberFormat="1" applyFont="1" applyFill="1" applyBorder="1" applyAlignment="1">
      <alignment horizontal="right"/>
    </xf>
    <xf numFmtId="0" fontId="3" fillId="19" borderId="0" xfId="0" applyFont="1" applyFill="1" applyAlignment="1">
      <alignment/>
    </xf>
    <xf numFmtId="49" fontId="2" fillId="19" borderId="11" xfId="0" applyNumberFormat="1" applyFont="1" applyFill="1" applyBorder="1" applyAlignment="1">
      <alignment/>
    </xf>
    <xf numFmtId="49" fontId="2" fillId="19" borderId="12" xfId="0" applyNumberFormat="1" applyFont="1" applyFill="1" applyBorder="1" applyAlignment="1">
      <alignment/>
    </xf>
    <xf numFmtId="49" fontId="2" fillId="19" borderId="12" xfId="0" applyNumberFormat="1" applyFont="1" applyFill="1" applyBorder="1" applyAlignment="1">
      <alignment wrapText="1"/>
    </xf>
    <xf numFmtId="4" fontId="2" fillId="19" borderId="12" xfId="0" applyNumberFormat="1" applyFont="1" applyFill="1" applyBorder="1" applyAlignment="1">
      <alignment/>
    </xf>
    <xf numFmtId="1" fontId="2" fillId="19" borderId="3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0" fillId="0" borderId="0" xfId="0" applyNumberFormat="1" applyFill="1" applyBorder="1" applyAlignment="1">
      <alignment/>
    </xf>
    <xf numFmtId="49" fontId="1" fillId="0" borderId="10" xfId="0" applyNumberFormat="1" applyFont="1" applyBorder="1" applyAlignment="1">
      <alignment wrapText="1"/>
    </xf>
    <xf numFmtId="0" fontId="0" fillId="0" borderId="22" xfId="0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3" fontId="2" fillId="19" borderId="10" xfId="0" applyNumberFormat="1" applyFont="1" applyFill="1" applyBorder="1" applyAlignment="1">
      <alignment/>
    </xf>
    <xf numFmtId="0" fontId="2" fillId="19" borderId="0" xfId="0" applyFont="1" applyFill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2" fillId="19" borderId="28" xfId="0" applyNumberFormat="1" applyFont="1" applyFill="1" applyBorder="1" applyAlignment="1">
      <alignment/>
    </xf>
    <xf numFmtId="49" fontId="2" fillId="19" borderId="15" xfId="0" applyNumberFormat="1" applyFont="1" applyFill="1" applyBorder="1" applyAlignment="1">
      <alignment/>
    </xf>
    <xf numFmtId="49" fontId="0" fillId="0" borderId="19" xfId="0" applyNumberFormat="1" applyFont="1" applyFill="1" applyBorder="1" applyAlignment="1">
      <alignment/>
    </xf>
    <xf numFmtId="49" fontId="0" fillId="0" borderId="22" xfId="0" applyNumberFormat="1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1" fontId="2" fillId="19" borderId="32" xfId="0" applyNumberFormat="1" applyFont="1" applyFill="1" applyBorder="1" applyAlignment="1">
      <alignment/>
    </xf>
    <xf numFmtId="3" fontId="2" fillId="19" borderId="15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3" fontId="1" fillId="0" borderId="2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23" xfId="0" applyNumberFormat="1" applyFont="1" applyBorder="1" applyAlignment="1">
      <alignment wrapText="1"/>
    </xf>
    <xf numFmtId="0" fontId="0" fillId="0" borderId="33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right"/>
    </xf>
    <xf numFmtId="49" fontId="1" fillId="24" borderId="22" xfId="0" applyNumberFormat="1" applyFont="1" applyFill="1" applyBorder="1" applyAlignment="1">
      <alignment/>
    </xf>
    <xf numFmtId="49" fontId="1" fillId="24" borderId="10" xfId="0" applyNumberFormat="1" applyFont="1" applyFill="1" applyBorder="1" applyAlignment="1">
      <alignment/>
    </xf>
    <xf numFmtId="49" fontId="0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0" xfId="0" applyFont="1" applyFill="1" applyAlignment="1">
      <alignment/>
    </xf>
    <xf numFmtId="49" fontId="0" fillId="24" borderId="10" xfId="0" applyNumberFormat="1" applyFill="1" applyBorder="1" applyAlignment="1">
      <alignment/>
    </xf>
    <xf numFmtId="49" fontId="6" fillId="0" borderId="22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0" xfId="0" applyFont="1" applyFill="1" applyAlignment="1">
      <alignment/>
    </xf>
    <xf numFmtId="1" fontId="6" fillId="0" borderId="23" xfId="0" applyNumberFormat="1" applyFont="1" applyBorder="1" applyAlignment="1">
      <alignment/>
    </xf>
    <xf numFmtId="0" fontId="6" fillId="0" borderId="0" xfId="0" applyFont="1" applyAlignment="1">
      <alignment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Font="1" applyFill="1" applyBorder="1" applyAlignment="1">
      <alignment/>
    </xf>
    <xf numFmtId="49" fontId="0" fillId="0" borderId="25" xfId="0" applyNumberFormat="1" applyFill="1" applyBorder="1" applyAlignment="1">
      <alignment/>
    </xf>
    <xf numFmtId="0" fontId="0" fillId="0" borderId="25" xfId="0" applyFont="1" applyBorder="1" applyAlignment="1">
      <alignment/>
    </xf>
    <xf numFmtId="49" fontId="0" fillId="0" borderId="25" xfId="0" applyNumberFormat="1" applyFill="1" applyBorder="1" applyAlignment="1">
      <alignment wrapText="1"/>
    </xf>
    <xf numFmtId="0" fontId="0" fillId="0" borderId="25" xfId="0" applyNumberFormat="1" applyFont="1" applyFill="1" applyBorder="1" applyAlignment="1">
      <alignment horizontal="right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49" fontId="0" fillId="0" borderId="42" xfId="0" applyNumberFormat="1" applyFont="1" applyBorder="1" applyAlignment="1">
      <alignment/>
    </xf>
    <xf numFmtId="49" fontId="0" fillId="0" borderId="33" xfId="0" applyNumberFormat="1" applyFont="1" applyBorder="1" applyAlignment="1">
      <alignment/>
    </xf>
    <xf numFmtId="2" fontId="0" fillId="0" borderId="10" xfId="0" applyNumberFormat="1" applyBorder="1" applyAlignment="1">
      <alignment horizontal="right"/>
    </xf>
    <xf numFmtId="2" fontId="2" fillId="19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/>
    </xf>
    <xf numFmtId="1" fontId="0" fillId="0" borderId="10" xfId="0" applyNumberFormat="1" applyFont="1" applyFill="1" applyBorder="1" applyAlignment="1">
      <alignment/>
    </xf>
    <xf numFmtId="3" fontId="0" fillId="0" borderId="21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right"/>
    </xf>
    <xf numFmtId="49" fontId="9" fillId="0" borderId="22" xfId="0" applyNumberFormat="1" applyFont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 wrapText="1"/>
    </xf>
    <xf numFmtId="49" fontId="0" fillId="0" borderId="10" xfId="0" applyNumberFormat="1" applyFont="1" applyBorder="1" applyAlignment="1">
      <alignment/>
    </xf>
    <xf numFmtId="49" fontId="0" fillId="19" borderId="10" xfId="0" applyNumberFormat="1" applyFont="1" applyFill="1" applyBorder="1" applyAlignment="1">
      <alignment/>
    </xf>
    <xf numFmtId="1" fontId="0" fillId="19" borderId="23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right"/>
    </xf>
    <xf numFmtId="1" fontId="0" fillId="0" borderId="23" xfId="0" applyNumberFormat="1" applyFont="1" applyBorder="1" applyAlignment="1">
      <alignment horizontal="right"/>
    </xf>
    <xf numFmtId="49" fontId="1" fillId="0" borderId="10" xfId="0" applyNumberFormat="1" applyFont="1" applyFill="1" applyBorder="1" applyAlignment="1">
      <alignment/>
    </xf>
    <xf numFmtId="0" fontId="10" fillId="0" borderId="10" xfId="0" applyNumberFormat="1" applyFont="1" applyBorder="1" applyAlignment="1">
      <alignment horizontal="left" vertical="top" wrapText="1" shrinkToFit="1"/>
    </xf>
    <xf numFmtId="49" fontId="10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0" fillId="0" borderId="15" xfId="0" applyNumberFormat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10" xfId="0" applyNumberFormat="1" applyFont="1" applyBorder="1" applyAlignment="1">
      <alignment horizontal="right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9" fontId="1" fillId="0" borderId="25" xfId="0" applyNumberFormat="1" applyFont="1" applyBorder="1" applyAlignment="1">
      <alignment/>
    </xf>
    <xf numFmtId="0" fontId="0" fillId="0" borderId="2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right"/>
    </xf>
    <xf numFmtId="49" fontId="0" fillId="0" borderId="25" xfId="0" applyNumberFormat="1" applyFont="1" applyBorder="1" applyAlignment="1">
      <alignment/>
    </xf>
    <xf numFmtId="49" fontId="1" fillId="0" borderId="0" xfId="0" applyNumberFormat="1" applyFont="1" applyBorder="1" applyAlignment="1">
      <alignment wrapText="1"/>
    </xf>
    <xf numFmtId="49" fontId="1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 wrapText="1"/>
    </xf>
    <xf numFmtId="0" fontId="0" fillId="0" borderId="0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3" fontId="0" fillId="0" borderId="10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49" fontId="0" fillId="0" borderId="10" xfId="0" applyNumberFormat="1" applyFill="1" applyBorder="1" applyAlignment="1">
      <alignment wrapText="1"/>
    </xf>
    <xf numFmtId="49" fontId="1" fillId="0" borderId="20" xfId="0" applyNumberFormat="1" applyFont="1" applyBorder="1" applyAlignment="1">
      <alignment horizontal="center" wrapText="1"/>
    </xf>
    <xf numFmtId="49" fontId="0" fillId="0" borderId="25" xfId="0" applyNumberFormat="1" applyFont="1" applyBorder="1" applyAlignment="1">
      <alignment wrapText="1"/>
    </xf>
    <xf numFmtId="0" fontId="0" fillId="0" borderId="25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right" wrapText="1"/>
    </xf>
    <xf numFmtId="49" fontId="1" fillId="0" borderId="21" xfId="0" applyNumberFormat="1" applyFont="1" applyBorder="1" applyAlignment="1">
      <alignment horizontal="right" wrapText="1"/>
    </xf>
    <xf numFmtId="1" fontId="1" fillId="19" borderId="23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25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4" fontId="1" fillId="0" borderId="2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1" fillId="0" borderId="25" xfId="0" applyNumberFormat="1" applyFont="1" applyBorder="1" applyAlignment="1">
      <alignment/>
    </xf>
    <xf numFmtId="4" fontId="1" fillId="0" borderId="43" xfId="0" applyNumberFormat="1" applyFont="1" applyBorder="1" applyAlignment="1">
      <alignment horizontal="right" wrapText="1"/>
    </xf>
    <xf numFmtId="49" fontId="1" fillId="0" borderId="44" xfId="0" applyNumberFormat="1" applyFont="1" applyBorder="1" applyAlignment="1">
      <alignment/>
    </xf>
    <xf numFmtId="4" fontId="1" fillId="0" borderId="45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9" fontId="10" fillId="0" borderId="15" xfId="0" applyNumberFormat="1" applyFont="1" applyBorder="1" applyAlignment="1">
      <alignment wrapText="1"/>
    </xf>
    <xf numFmtId="49" fontId="0" fillId="0" borderId="25" xfId="0" applyNumberFormat="1" applyBorder="1" applyAlignment="1">
      <alignment wrapText="1"/>
    </xf>
    <xf numFmtId="49" fontId="0" fillId="0" borderId="22" xfId="0" applyNumberFormat="1" applyFill="1" applyBorder="1" applyAlignment="1">
      <alignment/>
    </xf>
    <xf numFmtId="49" fontId="0" fillId="0" borderId="46" xfId="0" applyNumberFormat="1" applyBorder="1" applyAlignment="1">
      <alignment/>
    </xf>
    <xf numFmtId="49" fontId="1" fillId="0" borderId="33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49" fontId="0" fillId="0" borderId="15" xfId="0" applyNumberFormat="1" applyFont="1" applyBorder="1" applyAlignment="1">
      <alignment wrapText="1"/>
    </xf>
    <xf numFmtId="3" fontId="0" fillId="0" borderId="23" xfId="0" applyNumberFormat="1" applyFont="1" applyBorder="1" applyAlignment="1">
      <alignment horizontal="right" wrapText="1"/>
    </xf>
    <xf numFmtId="1" fontId="11" fillId="0" borderId="23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9" fontId="0" fillId="0" borderId="22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15" xfId="0" applyNumberFormat="1" applyFont="1" applyBorder="1" applyAlignment="1">
      <alignment horizontal="right"/>
    </xf>
    <xf numFmtId="49" fontId="1" fillId="0" borderId="28" xfId="0" applyNumberFormat="1" applyFont="1" applyBorder="1" applyAlignment="1">
      <alignment/>
    </xf>
    <xf numFmtId="49" fontId="1" fillId="0" borderId="46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46" xfId="0" applyNumberFormat="1" applyFont="1" applyBorder="1" applyAlignment="1">
      <alignment/>
    </xf>
    <xf numFmtId="49" fontId="0" fillId="0" borderId="44" xfId="0" applyNumberFormat="1" applyBorder="1" applyAlignment="1">
      <alignment/>
    </xf>
    <xf numFmtId="49" fontId="0" fillId="0" borderId="14" xfId="0" applyNumberFormat="1" applyBorder="1" applyAlignment="1">
      <alignment/>
    </xf>
    <xf numFmtId="1" fontId="11" fillId="0" borderId="31" xfId="0" applyNumberFormat="1" applyFont="1" applyBorder="1" applyAlignment="1">
      <alignment horizontal="right"/>
    </xf>
    <xf numFmtId="0" fontId="0" fillId="0" borderId="31" xfId="0" applyNumberFormat="1" applyBorder="1" applyAlignment="1">
      <alignment horizontal="right"/>
    </xf>
    <xf numFmtId="49" fontId="6" fillId="19" borderId="10" xfId="0" applyNumberFormat="1" applyFont="1" applyFill="1" applyBorder="1" applyAlignment="1">
      <alignment/>
    </xf>
    <xf numFmtId="0" fontId="6" fillId="19" borderId="10" xfId="0" applyFont="1" applyFill="1" applyBorder="1" applyAlignment="1">
      <alignment/>
    </xf>
    <xf numFmtId="0" fontId="6" fillId="19" borderId="10" xfId="0" applyNumberFormat="1" applyFont="1" applyFill="1" applyBorder="1" applyAlignment="1">
      <alignment horizontal="right"/>
    </xf>
    <xf numFmtId="1" fontId="6" fillId="19" borderId="23" xfId="0" applyNumberFormat="1" applyFont="1" applyFill="1" applyBorder="1" applyAlignment="1">
      <alignment horizontal="right"/>
    </xf>
    <xf numFmtId="49" fontId="0" fillId="0" borderId="15" xfId="0" applyNumberFormat="1" applyBorder="1" applyAlignment="1">
      <alignment wrapText="1"/>
    </xf>
    <xf numFmtId="49" fontId="12" fillId="0" borderId="22" xfId="0" applyNumberFormat="1" applyFont="1" applyFill="1" applyBorder="1" applyAlignment="1">
      <alignment/>
    </xf>
    <xf numFmtId="1" fontId="1" fillId="19" borderId="23" xfId="0" applyNumberFormat="1" applyFont="1" applyFill="1" applyBorder="1" applyAlignment="1">
      <alignment horizontal="right"/>
    </xf>
    <xf numFmtId="1" fontId="0" fillId="19" borderId="23" xfId="0" applyNumberFormat="1" applyFont="1" applyFill="1" applyBorder="1" applyAlignment="1">
      <alignment horizontal="right"/>
    </xf>
    <xf numFmtId="0" fontId="0" fillId="19" borderId="23" xfId="0" applyNumberFormat="1" applyFill="1" applyBorder="1" applyAlignment="1">
      <alignment horizontal="right"/>
    </xf>
    <xf numFmtId="1" fontId="1" fillId="19" borderId="23" xfId="0" applyNumberFormat="1" applyFont="1" applyFill="1" applyBorder="1" applyAlignment="1">
      <alignment horizontal="right"/>
    </xf>
    <xf numFmtId="49" fontId="1" fillId="19" borderId="21" xfId="0" applyNumberFormat="1" applyFont="1" applyFill="1" applyBorder="1" applyAlignment="1">
      <alignment horizontal="right" wrapText="1"/>
    </xf>
    <xf numFmtId="2" fontId="1" fillId="19" borderId="23" xfId="0" applyNumberFormat="1" applyFont="1" applyFill="1" applyBorder="1" applyAlignment="1">
      <alignment horizontal="right"/>
    </xf>
    <xf numFmtId="49" fontId="1" fillId="19" borderId="10" xfId="0" applyNumberFormat="1" applyFont="1" applyFill="1" applyBorder="1" applyAlignment="1">
      <alignment/>
    </xf>
    <xf numFmtId="0" fontId="1" fillId="19" borderId="10" xfId="0" applyNumberFormat="1" applyFont="1" applyFill="1" applyBorder="1" applyAlignment="1">
      <alignment horizontal="right"/>
    </xf>
    <xf numFmtId="49" fontId="2" fillId="0" borderId="22" xfId="0" applyNumberFormat="1" applyFont="1" applyFill="1" applyBorder="1" applyAlignment="1">
      <alignment/>
    </xf>
    <xf numFmtId="0" fontId="1" fillId="19" borderId="10" xfId="0" applyNumberFormat="1" applyFont="1" applyFill="1" applyBorder="1" applyAlignment="1">
      <alignment horizontal="right"/>
    </xf>
    <xf numFmtId="0" fontId="0" fillId="0" borderId="14" xfId="0" applyNumberFormat="1" applyBorder="1" applyAlignment="1">
      <alignment horizontal="right"/>
    </xf>
    <xf numFmtId="0" fontId="0" fillId="19" borderId="23" xfId="0" applyFill="1" applyBorder="1" applyAlignment="1">
      <alignment/>
    </xf>
    <xf numFmtId="2" fontId="0" fillId="19" borderId="23" xfId="0" applyNumberFormat="1" applyFill="1" applyBorder="1" applyAlignment="1">
      <alignment horizontal="right"/>
    </xf>
    <xf numFmtId="1" fontId="0" fillId="19" borderId="31" xfId="0" applyNumberFormat="1" applyFont="1" applyFill="1" applyBorder="1" applyAlignment="1">
      <alignment horizontal="right"/>
    </xf>
    <xf numFmtId="2" fontId="1" fillId="19" borderId="23" xfId="0" applyNumberFormat="1" applyFont="1" applyFill="1" applyBorder="1" applyAlignment="1">
      <alignment horizontal="right"/>
    </xf>
    <xf numFmtId="1" fontId="1" fillId="19" borderId="23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9" fontId="1" fillId="0" borderId="19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 horizontal="right"/>
    </xf>
    <xf numFmtId="49" fontId="1" fillId="0" borderId="20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right" wrapText="1"/>
    </xf>
    <xf numFmtId="0" fontId="0" fillId="19" borderId="45" xfId="0" applyNumberForma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left" wrapText="1"/>
    </xf>
    <xf numFmtId="3" fontId="0" fillId="0" borderId="23" xfId="0" applyNumberFormat="1" applyFont="1" applyBorder="1" applyAlignment="1">
      <alignment/>
    </xf>
    <xf numFmtId="1" fontId="2" fillId="19" borderId="23" xfId="0" applyNumberFormat="1" applyFont="1" applyFill="1" applyBorder="1" applyAlignment="1">
      <alignment/>
    </xf>
    <xf numFmtId="1" fontId="2" fillId="19" borderId="31" xfId="0" applyNumberFormat="1" applyFont="1" applyFill="1" applyBorder="1" applyAlignment="1">
      <alignment/>
    </xf>
    <xf numFmtId="49" fontId="1" fillId="0" borderId="15" xfId="0" applyNumberFormat="1" applyFont="1" applyBorder="1" applyAlignment="1">
      <alignment wrapText="1"/>
    </xf>
    <xf numFmtId="4" fontId="1" fillId="0" borderId="15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9" fontId="1" fillId="0" borderId="47" xfId="0" applyNumberFormat="1" applyFont="1" applyBorder="1" applyAlignment="1">
      <alignment/>
    </xf>
    <xf numFmtId="49" fontId="1" fillId="0" borderId="48" xfId="0" applyNumberFormat="1" applyFont="1" applyBorder="1" applyAlignment="1">
      <alignment/>
    </xf>
    <xf numFmtId="49" fontId="0" fillId="0" borderId="48" xfId="0" applyNumberFormat="1" applyFont="1" applyBorder="1" applyAlignment="1">
      <alignment/>
    </xf>
    <xf numFmtId="49" fontId="0" fillId="0" borderId="48" xfId="0" applyNumberFormat="1" applyBorder="1" applyAlignment="1">
      <alignment/>
    </xf>
    <xf numFmtId="0" fontId="0" fillId="0" borderId="48" xfId="0" applyNumberFormat="1" applyFont="1" applyBorder="1" applyAlignment="1">
      <alignment horizontal="right"/>
    </xf>
    <xf numFmtId="1" fontId="0" fillId="19" borderId="49" xfId="0" applyNumberFormat="1" applyFont="1" applyFill="1" applyBorder="1" applyAlignment="1">
      <alignment horizontal="right" wrapText="1"/>
    </xf>
    <xf numFmtId="49" fontId="0" fillId="0" borderId="48" xfId="0" applyNumberFormat="1" applyBorder="1" applyAlignment="1">
      <alignment wrapText="1"/>
    </xf>
    <xf numFmtId="4" fontId="0" fillId="0" borderId="0" xfId="0" applyNumberFormat="1" applyAlignment="1">
      <alignment/>
    </xf>
    <xf numFmtId="179" fontId="0" fillId="0" borderId="10" xfId="0" applyNumberFormat="1" applyBorder="1" applyAlignment="1">
      <alignment horizontal="left" wrapText="1" shrinkToFit="1"/>
    </xf>
    <xf numFmtId="179" fontId="0" fillId="0" borderId="10" xfId="0" applyNumberFormat="1" applyBorder="1" applyAlignment="1">
      <alignment wrapText="1"/>
    </xf>
    <xf numFmtId="49" fontId="0" fillId="24" borderId="10" xfId="0" applyNumberFormat="1" applyFill="1" applyBorder="1" applyAlignment="1">
      <alignment wrapText="1"/>
    </xf>
    <xf numFmtId="3" fontId="1" fillId="0" borderId="10" xfId="0" applyNumberFormat="1" applyFont="1" applyFill="1" applyBorder="1" applyAlignment="1">
      <alignment/>
    </xf>
    <xf numFmtId="1" fontId="1" fillId="0" borderId="23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0" fillId="0" borderId="44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1" fontId="0" fillId="0" borderId="45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49" fontId="1" fillId="0" borderId="20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1" fontId="1" fillId="0" borderId="21" xfId="0" applyNumberFormat="1" applyFont="1" applyFill="1" applyBorder="1" applyAlignment="1">
      <alignment/>
    </xf>
    <xf numFmtId="4" fontId="2" fillId="19" borderId="15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4" fontId="2" fillId="19" borderId="25" xfId="0" applyNumberFormat="1" applyFont="1" applyFill="1" applyBorder="1" applyAlignment="1">
      <alignment horizontal="right"/>
    </xf>
    <xf numFmtId="4" fontId="2" fillId="19" borderId="10" xfId="0" applyNumberFormat="1" applyFont="1" applyFill="1" applyBorder="1" applyAlignment="1">
      <alignment/>
    </xf>
    <xf numFmtId="1" fontId="1" fillId="0" borderId="23" xfId="0" applyNumberFormat="1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2" fontId="0" fillId="0" borderId="23" xfId="0" applyNumberFormat="1" applyFont="1" applyFill="1" applyBorder="1" applyAlignment="1">
      <alignment horizontal="right"/>
    </xf>
    <xf numFmtId="2" fontId="0" fillId="0" borderId="31" xfId="0" applyNumberFormat="1" applyFont="1" applyFill="1" applyBorder="1" applyAlignment="1">
      <alignment horizontal="right"/>
    </xf>
    <xf numFmtId="1" fontId="0" fillId="0" borderId="23" xfId="0" applyNumberFormat="1" applyFont="1" applyFill="1" applyBorder="1" applyAlignment="1">
      <alignment horizontal="right"/>
    </xf>
    <xf numFmtId="0" fontId="0" fillId="0" borderId="23" xfId="0" applyNumberFormat="1" applyFill="1" applyBorder="1" applyAlignment="1">
      <alignment horizontal="right"/>
    </xf>
    <xf numFmtId="1" fontId="1" fillId="0" borderId="23" xfId="0" applyNumberFormat="1" applyFont="1" applyFill="1" applyBorder="1" applyAlignment="1">
      <alignment horizontal="right"/>
    </xf>
    <xf numFmtId="2" fontId="1" fillId="0" borderId="23" xfId="0" applyNumberFormat="1" applyFont="1" applyFill="1" applyBorder="1" applyAlignment="1">
      <alignment horizontal="right"/>
    </xf>
    <xf numFmtId="0" fontId="0" fillId="0" borderId="23" xfId="0" applyFill="1" applyBorder="1" applyAlignment="1">
      <alignment/>
    </xf>
    <xf numFmtId="1" fontId="1" fillId="19" borderId="10" xfId="0" applyNumberFormat="1" applyFont="1" applyFill="1" applyBorder="1" applyAlignment="1">
      <alignment/>
    </xf>
    <xf numFmtId="2" fontId="0" fillId="0" borderId="32" xfId="0" applyNumberFormat="1" applyFont="1" applyFill="1" applyBorder="1" applyAlignment="1">
      <alignment horizontal="right"/>
    </xf>
    <xf numFmtId="49" fontId="1" fillId="0" borderId="21" xfId="0" applyNumberFormat="1" applyFont="1" applyFill="1" applyBorder="1" applyAlignment="1">
      <alignment horizontal="right"/>
    </xf>
    <xf numFmtId="1" fontId="2" fillId="0" borderId="23" xfId="0" applyNumberFormat="1" applyFont="1" applyFill="1" applyBorder="1" applyAlignment="1">
      <alignment/>
    </xf>
    <xf numFmtId="4" fontId="1" fillId="0" borderId="27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wrapText="1"/>
    </xf>
    <xf numFmtId="1" fontId="3" fillId="0" borderId="23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left" vertical="top" wrapText="1" shrinkToFit="1"/>
    </xf>
    <xf numFmtId="49" fontId="0" fillId="0" borderId="47" xfId="0" applyNumberFormat="1" applyBorder="1" applyAlignment="1">
      <alignment/>
    </xf>
    <xf numFmtId="0" fontId="0" fillId="0" borderId="48" xfId="0" applyNumberFormat="1" applyBorder="1" applyAlignment="1">
      <alignment horizontal="right"/>
    </xf>
    <xf numFmtId="2" fontId="6" fillId="19" borderId="10" xfId="0" applyNumberFormat="1" applyFont="1" applyFill="1" applyBorder="1" applyAlignment="1">
      <alignment/>
    </xf>
    <xf numFmtId="2" fontId="0" fillId="0" borderId="23" xfId="0" applyNumberFormat="1" applyFill="1" applyBorder="1" applyAlignment="1">
      <alignment horizontal="right"/>
    </xf>
    <xf numFmtId="4" fontId="1" fillId="19" borderId="10" xfId="0" applyNumberFormat="1" applyFont="1" applyFill="1" applyBorder="1" applyAlignment="1">
      <alignment/>
    </xf>
    <xf numFmtId="0" fontId="1" fillId="0" borderId="5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4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1" xfId="0" applyBorder="1" applyAlignment="1">
      <alignment horizontal="center"/>
    </xf>
    <xf numFmtId="0" fontId="1" fillId="0" borderId="5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4" fillId="0" borderId="0" xfId="0" applyFont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0" xfId="0" applyBorder="1" applyAlignment="1">
      <alignment horizontal="left"/>
    </xf>
    <xf numFmtId="0" fontId="0" fillId="0" borderId="42" xfId="0" applyBorder="1" applyAlignment="1">
      <alignment horizontal="left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49" fontId="5" fillId="0" borderId="50" xfId="0" applyNumberFormat="1" applyFont="1" applyBorder="1" applyAlignment="1">
      <alignment horizontal="left"/>
    </xf>
    <xf numFmtId="49" fontId="4" fillId="0" borderId="42" xfId="0" applyNumberFormat="1" applyFont="1" applyBorder="1" applyAlignment="1">
      <alignment horizontal="left"/>
    </xf>
    <xf numFmtId="49" fontId="4" fillId="0" borderId="33" xfId="0" applyNumberFormat="1" applyFont="1" applyBorder="1" applyAlignment="1">
      <alignment horizontal="left"/>
    </xf>
    <xf numFmtId="49" fontId="0" fillId="0" borderId="50" xfId="0" applyNumberForma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49" fontId="0" fillId="0" borderId="51" xfId="0" applyNumberFormat="1" applyBorder="1" applyAlignment="1">
      <alignment horizontal="center"/>
    </xf>
    <xf numFmtId="177" fontId="0" fillId="0" borderId="20" xfId="0" applyNumberFormat="1" applyFont="1" applyBorder="1" applyAlignment="1">
      <alignment horizontal="left"/>
    </xf>
    <xf numFmtId="177" fontId="0" fillId="0" borderId="21" xfId="0" applyNumberFormat="1" applyFont="1" applyBorder="1" applyAlignment="1">
      <alignment horizontal="left"/>
    </xf>
    <xf numFmtId="49" fontId="0" fillId="0" borderId="25" xfId="0" applyNumberFormat="1" applyFont="1" applyBorder="1" applyAlignment="1">
      <alignment horizontal="left"/>
    </xf>
    <xf numFmtId="177" fontId="0" fillId="0" borderId="25" xfId="0" applyNumberFormat="1" applyFont="1" applyBorder="1" applyAlignment="1">
      <alignment horizontal="left"/>
    </xf>
    <xf numFmtId="177" fontId="0" fillId="0" borderId="31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49" fontId="0" fillId="0" borderId="20" xfId="0" applyNumberFormat="1" applyFont="1" applyBorder="1" applyAlignment="1">
      <alignment horizontal="left"/>
    </xf>
    <xf numFmtId="0" fontId="0" fillId="0" borderId="52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0" fillId="0" borderId="25" xfId="0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26" xfId="0" applyFont="1" applyFill="1" applyBorder="1" applyAlignment="1">
      <alignment horizontal="left" vertical="top"/>
    </xf>
    <xf numFmtId="0" fontId="1" fillId="0" borderId="47" xfId="0" applyFont="1" applyFill="1" applyBorder="1" applyAlignment="1">
      <alignment horizontal="left" vertical="top"/>
    </xf>
    <xf numFmtId="0" fontId="1" fillId="0" borderId="25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164" fontId="2" fillId="19" borderId="10" xfId="0" applyNumberFormat="1" applyFont="1" applyFill="1" applyBorder="1" applyAlignment="1">
      <alignment/>
    </xf>
    <xf numFmtId="165" fontId="2" fillId="19" borderId="25" xfId="0" applyNumberFormat="1" applyFont="1" applyFill="1" applyBorder="1" applyAlignment="1">
      <alignment horizontal="right"/>
    </xf>
    <xf numFmtId="2" fontId="0" fillId="0" borderId="49" xfId="0" applyNumberFormat="1" applyBorder="1" applyAlignment="1">
      <alignment horizontal="right"/>
    </xf>
    <xf numFmtId="1" fontId="6" fillId="19" borderId="23" xfId="0" applyNumberFormat="1" applyFont="1" applyFill="1" applyBorder="1" applyAlignment="1">
      <alignment/>
    </xf>
    <xf numFmtId="177" fontId="0" fillId="0" borderId="0" xfId="0" applyNumberFormat="1" applyFont="1" applyBorder="1" applyAlignment="1">
      <alignment horizontal="left"/>
    </xf>
    <xf numFmtId="1" fontId="0" fillId="19" borderId="32" xfId="0" applyNumberFormat="1" applyFont="1" applyFill="1" applyBorder="1" applyAlignment="1">
      <alignment horizontal="right"/>
    </xf>
    <xf numFmtId="2" fontId="1" fillId="0" borderId="23" xfId="0" applyNumberFormat="1" applyFont="1" applyFill="1" applyBorder="1" applyAlignment="1">
      <alignment horizontal="right"/>
    </xf>
    <xf numFmtId="177" fontId="0" fillId="0" borderId="25" xfId="0" applyNumberFormat="1" applyFill="1" applyBorder="1" applyAlignment="1">
      <alignment horizontal="left"/>
    </xf>
    <xf numFmtId="177" fontId="0" fillId="0" borderId="31" xfId="0" applyNumberFormat="1" applyFill="1" applyBorder="1" applyAlignment="1">
      <alignment horizontal="left"/>
    </xf>
    <xf numFmtId="177" fontId="0" fillId="0" borderId="20" xfId="0" applyNumberFormat="1" applyFill="1" applyBorder="1" applyAlignment="1">
      <alignment horizontal="left"/>
    </xf>
    <xf numFmtId="177" fontId="0" fillId="0" borderId="21" xfId="0" applyNumberFormat="1" applyFill="1" applyBorder="1" applyAlignment="1">
      <alignment horizontal="left"/>
    </xf>
    <xf numFmtId="1" fontId="0" fillId="19" borderId="23" xfId="0" applyNumberFormat="1" applyFill="1" applyBorder="1" applyAlignment="1">
      <alignment horizontal="right"/>
    </xf>
    <xf numFmtId="177" fontId="1" fillId="0" borderId="20" xfId="0" applyNumberFormat="1" applyFont="1" applyFill="1" applyBorder="1" applyAlignment="1">
      <alignment horizontal="left"/>
    </xf>
    <xf numFmtId="177" fontId="1" fillId="0" borderId="21" xfId="0" applyNumberFormat="1" applyFont="1" applyFill="1" applyBorder="1" applyAlignment="1">
      <alignment horizontal="left"/>
    </xf>
    <xf numFmtId="1" fontId="0" fillId="0" borderId="23" xfId="0" applyNumberFormat="1" applyBorder="1" applyAlignment="1">
      <alignment horizontal="righ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9.25390625" style="0" bestFit="1" customWidth="1"/>
    <col min="2" max="2" width="4.625" style="0" customWidth="1"/>
    <col min="3" max="3" width="44.375" style="0" customWidth="1"/>
    <col min="4" max="4" width="10.625" style="0" bestFit="1" customWidth="1"/>
    <col min="5" max="9" width="10.125" style="0" bestFit="1" customWidth="1"/>
  </cols>
  <sheetData>
    <row r="1" spans="1:8" ht="15.75">
      <c r="A1" s="346" t="s">
        <v>548</v>
      </c>
      <c r="B1" s="346"/>
      <c r="C1" s="346"/>
      <c r="D1" s="346"/>
      <c r="E1" s="346"/>
      <c r="F1" s="346"/>
      <c r="G1" s="346"/>
      <c r="H1" s="346"/>
    </row>
    <row r="2" ht="5.25" customHeight="1" thickBot="1"/>
    <row r="3" spans="1:8" s="1" customFormat="1" ht="38.25">
      <c r="A3" s="347"/>
      <c r="B3" s="348"/>
      <c r="C3" s="349"/>
      <c r="D3" s="28" t="s">
        <v>317</v>
      </c>
      <c r="E3" s="200" t="s">
        <v>251</v>
      </c>
      <c r="F3" s="200" t="s">
        <v>318</v>
      </c>
      <c r="G3" s="28" t="s">
        <v>319</v>
      </c>
      <c r="H3" s="29" t="s">
        <v>32</v>
      </c>
    </row>
    <row r="4" ht="5.25" customHeight="1" thickBot="1"/>
    <row r="5" spans="1:8" s="1" customFormat="1" ht="12.75">
      <c r="A5" s="104" t="s">
        <v>174</v>
      </c>
      <c r="B5" s="350"/>
      <c r="C5" s="351"/>
      <c r="D5" s="105">
        <f>SUM(D6:D14)</f>
        <v>397128</v>
      </c>
      <c r="E5" s="213">
        <f>SUM(E6:E14)</f>
        <v>406068</v>
      </c>
      <c r="F5" s="213">
        <f>SUM(F6:F14)</f>
        <v>438736</v>
      </c>
      <c r="G5" s="213">
        <f>SUM(G6:G14)</f>
        <v>262511.11</v>
      </c>
      <c r="H5" s="152">
        <f aca="true" t="shared" si="0" ref="H5:H16">G5/F5*100</f>
        <v>59.8335012399256</v>
      </c>
    </row>
    <row r="6" spans="1:8" s="19" customFormat="1" ht="12.75">
      <c r="A6" s="58"/>
      <c r="B6" s="59" t="s">
        <v>157</v>
      </c>
      <c r="C6" s="59" t="s">
        <v>158</v>
      </c>
      <c r="D6" s="106">
        <f>Príjmy!F5</f>
        <v>190000</v>
      </c>
      <c r="E6" s="106">
        <f>Príjmy!G5</f>
        <v>190000</v>
      </c>
      <c r="F6" s="106">
        <f>Príjmy!H5</f>
        <v>190000</v>
      </c>
      <c r="G6" s="210">
        <f>Príjmy!I5</f>
        <v>108748.57</v>
      </c>
      <c r="H6" s="107">
        <f t="shared" si="0"/>
        <v>57.23608947368422</v>
      </c>
    </row>
    <row r="7" spans="1:8" s="19" customFormat="1" ht="12.75">
      <c r="A7" s="58"/>
      <c r="B7" s="59" t="s">
        <v>159</v>
      </c>
      <c r="C7" s="59" t="s">
        <v>160</v>
      </c>
      <c r="D7" s="103">
        <f>Príjmy!F7</f>
        <v>17660</v>
      </c>
      <c r="E7" s="103">
        <f>Príjmy!G7</f>
        <v>17660</v>
      </c>
      <c r="F7" s="103">
        <f>Príjmy!H7</f>
        <v>17660</v>
      </c>
      <c r="G7" s="211">
        <f>Príjmy!I7</f>
        <v>14040.480000000001</v>
      </c>
      <c r="H7" s="107">
        <f t="shared" si="0"/>
        <v>79.50441676104191</v>
      </c>
    </row>
    <row r="8" spans="1:8" s="19" customFormat="1" ht="12.75">
      <c r="A8" s="58"/>
      <c r="B8" s="59" t="s">
        <v>161</v>
      </c>
      <c r="C8" s="59" t="s">
        <v>162</v>
      </c>
      <c r="D8" s="103">
        <f>Príjmy!F13</f>
        <v>21009</v>
      </c>
      <c r="E8" s="103">
        <f>Príjmy!G13</f>
        <v>21009</v>
      </c>
      <c r="F8" s="103">
        <f>Príjmy!H13</f>
        <v>21009</v>
      </c>
      <c r="G8" s="211">
        <f>Príjmy!I13</f>
        <v>16811.309999999998</v>
      </c>
      <c r="H8" s="107">
        <f t="shared" si="0"/>
        <v>80.01956304440952</v>
      </c>
    </row>
    <row r="9" spans="1:8" s="19" customFormat="1" ht="12.75">
      <c r="A9" s="58"/>
      <c r="B9" s="59" t="s">
        <v>163</v>
      </c>
      <c r="C9" s="59" t="s">
        <v>164</v>
      </c>
      <c r="D9" s="103">
        <f>Príjmy!F19</f>
        <v>5450</v>
      </c>
      <c r="E9" s="103">
        <f>Príjmy!G19</f>
        <v>5450</v>
      </c>
      <c r="F9" s="103">
        <f>Príjmy!H19</f>
        <v>5450</v>
      </c>
      <c r="G9" s="211">
        <f>Príjmy!I19</f>
        <v>3651.1</v>
      </c>
      <c r="H9" s="107">
        <f t="shared" si="0"/>
        <v>66.99266055045871</v>
      </c>
    </row>
    <row r="10" spans="1:8" s="19" customFormat="1" ht="12.75">
      <c r="A10" s="58"/>
      <c r="B10" s="59" t="s">
        <v>165</v>
      </c>
      <c r="C10" s="59" t="s">
        <v>166</v>
      </c>
      <c r="D10" s="103">
        <f>Príjmy!F28</f>
        <v>5000</v>
      </c>
      <c r="E10" s="103">
        <f>Príjmy!G28</f>
        <v>5000</v>
      </c>
      <c r="F10" s="103">
        <f>Príjmy!H28</f>
        <v>5000</v>
      </c>
      <c r="G10" s="211">
        <f>Príjmy!I28</f>
        <v>2717.01</v>
      </c>
      <c r="H10" s="107">
        <f t="shared" si="0"/>
        <v>54.3402</v>
      </c>
    </row>
    <row r="11" spans="1:8" s="19" customFormat="1" ht="12.75">
      <c r="A11" s="58"/>
      <c r="B11" s="59" t="s">
        <v>167</v>
      </c>
      <c r="C11" s="59" t="s">
        <v>168</v>
      </c>
      <c r="D11" s="103">
        <f>Príjmy!F54</f>
        <v>150</v>
      </c>
      <c r="E11" s="103">
        <f>Príjmy!G54</f>
        <v>150</v>
      </c>
      <c r="F11" s="103">
        <f>Príjmy!H54</f>
        <v>150</v>
      </c>
      <c r="G11" s="211">
        <f>Príjmy!I54</f>
        <v>55</v>
      </c>
      <c r="H11" s="107">
        <f t="shared" si="0"/>
        <v>36.666666666666664</v>
      </c>
    </row>
    <row r="12" spans="1:8" s="19" customFormat="1" ht="12.75">
      <c r="A12" s="58"/>
      <c r="B12" s="59" t="s">
        <v>169</v>
      </c>
      <c r="C12" s="59" t="s">
        <v>170</v>
      </c>
      <c r="D12" s="103">
        <f>Príjmy!F58</f>
        <v>200</v>
      </c>
      <c r="E12" s="103">
        <f>Príjmy!G58</f>
        <v>200</v>
      </c>
      <c r="F12" s="103">
        <f>Príjmy!H58</f>
        <v>300</v>
      </c>
      <c r="G12" s="211">
        <f>Príjmy!I58</f>
        <v>188.19</v>
      </c>
      <c r="H12" s="107">
        <f t="shared" si="0"/>
        <v>62.73</v>
      </c>
    </row>
    <row r="13" spans="1:8" s="19" customFormat="1" ht="12.75">
      <c r="A13" s="58"/>
      <c r="B13" s="59" t="s">
        <v>171</v>
      </c>
      <c r="C13" s="59" t="s">
        <v>172</v>
      </c>
      <c r="D13" s="103">
        <f>Príjmy!F62</f>
        <v>156939</v>
      </c>
      <c r="E13" s="103">
        <f>Príjmy!G62</f>
        <v>165879</v>
      </c>
      <c r="F13" s="103">
        <f>Príjmy!H62</f>
        <v>198447</v>
      </c>
      <c r="G13" s="211">
        <f>Príjmy!I62</f>
        <v>115729.25</v>
      </c>
      <c r="H13" s="107">
        <f t="shared" si="0"/>
        <v>58.317460077501806</v>
      </c>
    </row>
    <row r="14" spans="1:8" s="19" customFormat="1" ht="12.75">
      <c r="A14" s="58"/>
      <c r="B14" s="143" t="s">
        <v>250</v>
      </c>
      <c r="C14" s="144"/>
      <c r="D14" s="103">
        <f>Príjmy!F83</f>
        <v>720</v>
      </c>
      <c r="E14" s="103">
        <f>Príjmy!G83</f>
        <v>720</v>
      </c>
      <c r="F14" s="211">
        <f>Príjmy!H83</f>
        <v>720</v>
      </c>
      <c r="G14" s="211">
        <f>Príjmy!I83</f>
        <v>570.2</v>
      </c>
      <c r="H14" s="107">
        <f t="shared" si="0"/>
        <v>79.19444444444446</v>
      </c>
    </row>
    <row r="15" spans="1:8" s="1" customFormat="1" ht="12.75">
      <c r="A15" s="85" t="s">
        <v>175</v>
      </c>
      <c r="B15" s="352"/>
      <c r="C15" s="353"/>
      <c r="D15" s="89">
        <f>SUM(D16:D23)</f>
        <v>397128</v>
      </c>
      <c r="E15" s="89">
        <f>SUM(E16:E23)</f>
        <v>408127</v>
      </c>
      <c r="F15" s="212">
        <f>SUM(F16:F23)</f>
        <v>440795.41000000003</v>
      </c>
      <c r="G15" s="212">
        <f>SUM(G16:G23)</f>
        <v>204469.25999999998</v>
      </c>
      <c r="H15" s="107">
        <f t="shared" si="0"/>
        <v>46.3864312924674</v>
      </c>
    </row>
    <row r="16" spans="1:8" s="19" customFormat="1" ht="12.75">
      <c r="A16" s="109"/>
      <c r="B16" s="110" t="s">
        <v>202</v>
      </c>
      <c r="C16" s="108" t="s">
        <v>323</v>
      </c>
      <c r="D16" s="106">
        <f>'P1'!H3</f>
        <v>59025</v>
      </c>
      <c r="E16" s="106">
        <f>'P1'!I3</f>
        <v>59025</v>
      </c>
      <c r="F16" s="106">
        <f>'P1'!J3</f>
        <v>59025</v>
      </c>
      <c r="G16" s="210">
        <f>'P1'!K3</f>
        <v>24654.66</v>
      </c>
      <c r="H16" s="107">
        <f t="shared" si="0"/>
        <v>41.769860228716645</v>
      </c>
    </row>
    <row r="17" spans="1:9" s="19" customFormat="1" ht="12.75">
      <c r="A17" s="109"/>
      <c r="B17" s="110" t="s">
        <v>203</v>
      </c>
      <c r="C17" s="108" t="s">
        <v>471</v>
      </c>
      <c r="D17" s="106">
        <f>'P2'!H3</f>
        <v>14630</v>
      </c>
      <c r="E17" s="106">
        <f>'P2'!I3</f>
        <v>14630</v>
      </c>
      <c r="F17" s="106">
        <f>'P2'!J3</f>
        <v>14630</v>
      </c>
      <c r="G17" s="210">
        <f>'P2'!K3</f>
        <v>4788.490000000001</v>
      </c>
      <c r="H17" s="113">
        <f>'P2'!L3</f>
        <v>32.73062200956938</v>
      </c>
      <c r="I17" s="214"/>
    </row>
    <row r="18" spans="1:8" s="19" customFormat="1" ht="12.75">
      <c r="A18" s="109"/>
      <c r="B18" s="110" t="s">
        <v>204</v>
      </c>
      <c r="C18" s="108" t="s">
        <v>481</v>
      </c>
      <c r="D18" s="106">
        <f>'P3'!H3</f>
        <v>7690</v>
      </c>
      <c r="E18" s="106">
        <f>'P3'!I3</f>
        <v>7690</v>
      </c>
      <c r="F18" s="106">
        <f>'P3'!J3</f>
        <v>7878</v>
      </c>
      <c r="G18" s="210">
        <f>'P3'!K3</f>
        <v>3549.34</v>
      </c>
      <c r="H18" s="113">
        <f>'P3'!L3</f>
        <v>45.053820766692056</v>
      </c>
    </row>
    <row r="19" spans="1:8" s="19" customFormat="1" ht="12.75">
      <c r="A19" s="109"/>
      <c r="B19" s="110" t="s">
        <v>205</v>
      </c>
      <c r="C19" s="108" t="s">
        <v>491</v>
      </c>
      <c r="D19" s="106">
        <f>'P4'!H3</f>
        <v>31680</v>
      </c>
      <c r="E19" s="106">
        <f>'P4'!I3</f>
        <v>31680</v>
      </c>
      <c r="F19" s="106">
        <f>'P4'!J3</f>
        <v>34090</v>
      </c>
      <c r="G19" s="210">
        <f>'P4'!K3</f>
        <v>13631.890000000001</v>
      </c>
      <c r="H19" s="113">
        <f>'P4'!L3</f>
        <v>39.9879436784981</v>
      </c>
    </row>
    <row r="20" spans="1:8" s="19" customFormat="1" ht="12.75">
      <c r="A20" s="109"/>
      <c r="B20" s="110" t="s">
        <v>206</v>
      </c>
      <c r="C20" s="108" t="s">
        <v>501</v>
      </c>
      <c r="D20" s="106">
        <f>'P5'!H3-'P5'!H24-'P5'!H39-'P5'!H65-'P5'!H99</f>
        <v>60264</v>
      </c>
      <c r="E20" s="106">
        <f>'P5'!I3-'P5'!I24-'P5'!I39-'P5'!I65-'P5'!I99</f>
        <v>60264</v>
      </c>
      <c r="F20" s="106">
        <f>'P5'!J3-'P5'!J24-'P5'!J39-'P5'!J65-'P5'!J99</f>
        <v>55392</v>
      </c>
      <c r="G20" s="210">
        <f>'P5'!K3-'P5'!K24-'P5'!K39-'P5'!K65-'P5'!K99</f>
        <v>23263.559999999998</v>
      </c>
      <c r="H20" s="113">
        <f>'P5'!L3</f>
        <v>22.09621249006996</v>
      </c>
    </row>
    <row r="21" spans="1:8" s="19" customFormat="1" ht="12.75">
      <c r="A21" s="109"/>
      <c r="B21" s="110" t="s">
        <v>207</v>
      </c>
      <c r="C21" s="108" t="s">
        <v>512</v>
      </c>
      <c r="D21" s="106">
        <f>'P6'!H5</f>
        <v>196026</v>
      </c>
      <c r="E21" s="106">
        <f>'P6'!I5</f>
        <v>207025</v>
      </c>
      <c r="F21" s="106">
        <f>'P6'!J5</f>
        <v>207907.41</v>
      </c>
      <c r="G21" s="210">
        <f>'P6'!K5</f>
        <v>92813.65999999999</v>
      </c>
      <c r="H21" s="107">
        <f>G21/F21*100</f>
        <v>44.64182397346973</v>
      </c>
    </row>
    <row r="22" spans="1:8" s="19" customFormat="1" ht="12.75">
      <c r="A22" s="109"/>
      <c r="B22" s="110" t="s">
        <v>208</v>
      </c>
      <c r="C22" s="108" t="s">
        <v>515</v>
      </c>
      <c r="D22" s="106">
        <f>'P7'!H3-'P7'!H68</f>
        <v>17376</v>
      </c>
      <c r="E22" s="106">
        <f>'P7'!I3-'P7'!I68</f>
        <v>17376</v>
      </c>
      <c r="F22" s="106">
        <f>'P7'!J3-'P7'!J68</f>
        <v>19436</v>
      </c>
      <c r="G22" s="210">
        <f>'P7'!K3-'P7'!K68</f>
        <v>6496.5</v>
      </c>
      <c r="H22" s="113">
        <f>G22/F22*100</f>
        <v>33.4250874665569</v>
      </c>
    </row>
    <row r="23" spans="1:8" s="19" customFormat="1" ht="12.75">
      <c r="A23" s="109"/>
      <c r="B23" s="110" t="s">
        <v>209</v>
      </c>
      <c r="C23" s="108" t="s">
        <v>4</v>
      </c>
      <c r="D23" s="106">
        <f>'P8'!H3</f>
        <v>10437</v>
      </c>
      <c r="E23" s="106">
        <f>'P8'!I3</f>
        <v>10437</v>
      </c>
      <c r="F23" s="106">
        <f>'P8'!J3</f>
        <v>42437</v>
      </c>
      <c r="G23" s="210">
        <f>'P8'!K3</f>
        <v>35271.16</v>
      </c>
      <c r="H23" s="113">
        <f>G23/F23*100</f>
        <v>83.1141692391074</v>
      </c>
    </row>
    <row r="24" spans="1:8" ht="3.75" customHeight="1">
      <c r="A24" s="341"/>
      <c r="B24" s="342"/>
      <c r="C24" s="342"/>
      <c r="D24" s="342"/>
      <c r="E24" s="342"/>
      <c r="F24" s="342"/>
      <c r="G24" s="342"/>
      <c r="H24" s="343"/>
    </row>
    <row r="25" spans="1:8" s="1" customFormat="1" ht="12.75">
      <c r="A25" s="85" t="s">
        <v>173</v>
      </c>
      <c r="B25" s="342"/>
      <c r="C25" s="354"/>
      <c r="D25" s="89">
        <f>D5-D15</f>
        <v>0</v>
      </c>
      <c r="E25" s="89">
        <f>E5-E15</f>
        <v>-2059</v>
      </c>
      <c r="F25" s="212">
        <f>F5-F15</f>
        <v>-2059.4100000000326</v>
      </c>
      <c r="G25" s="212">
        <f>G5-G15</f>
        <v>58041.850000000006</v>
      </c>
      <c r="H25" s="38"/>
    </row>
    <row r="26" spans="1:8" ht="12.75">
      <c r="A26" s="341"/>
      <c r="B26" s="342"/>
      <c r="C26" s="342"/>
      <c r="D26" s="342"/>
      <c r="E26" s="342"/>
      <c r="F26" s="342"/>
      <c r="G26" s="342"/>
      <c r="H26" s="343"/>
    </row>
    <row r="27" spans="1:8" s="1" customFormat="1" ht="12.75">
      <c r="A27" s="85" t="s">
        <v>176</v>
      </c>
      <c r="B27" s="344" t="s">
        <v>210</v>
      </c>
      <c r="C27" s="345"/>
      <c r="D27" s="89">
        <f>Príjmy!F85</f>
        <v>500</v>
      </c>
      <c r="E27" s="89">
        <f>Príjmy!G85</f>
        <v>500</v>
      </c>
      <c r="F27" s="89">
        <f>Príjmy!H85</f>
        <v>2200</v>
      </c>
      <c r="G27" s="212">
        <f>Príjmy!I85</f>
        <v>2099.1400000000003</v>
      </c>
      <c r="H27" s="38">
        <f>Príjmy!J85</f>
        <v>95.41545454545457</v>
      </c>
    </row>
    <row r="28" spans="1:8" s="1" customFormat="1" ht="12.75">
      <c r="A28" s="85" t="s">
        <v>177</v>
      </c>
      <c r="B28" s="344"/>
      <c r="C28" s="345"/>
      <c r="D28" s="89">
        <f>SUM(D29:D30)</f>
        <v>108000</v>
      </c>
      <c r="E28" s="89">
        <f>SUM(E29:E30)</f>
        <v>108000</v>
      </c>
      <c r="F28" s="89">
        <f>SUM(F29:F30)</f>
        <v>109700</v>
      </c>
      <c r="G28" s="212">
        <f>SUM(G29:G30)</f>
        <v>20226.29</v>
      </c>
      <c r="H28" s="38">
        <f>G28/F28*100</f>
        <v>18.437821330902462</v>
      </c>
    </row>
    <row r="29" spans="1:8" s="1" customFormat="1" ht="12.75">
      <c r="A29" s="85"/>
      <c r="B29" s="273" t="s">
        <v>206</v>
      </c>
      <c r="C29" s="274" t="s">
        <v>501</v>
      </c>
      <c r="D29" s="197">
        <f>'P5'!H39+'P5'!H24+'P5'!H65+'P5'!H99</f>
        <v>99000</v>
      </c>
      <c r="E29" s="197">
        <f>'P5'!I39+'P5'!I24+'P5'!I65+'P5'!I99</f>
        <v>99000</v>
      </c>
      <c r="F29" s="197">
        <f>'P5'!J39+'P5'!J24+'P5'!J65+'P5'!J99</f>
        <v>100700</v>
      </c>
      <c r="G29" s="197">
        <f>'P5'!K39+'P5'!K24+'P5'!K65+'P5'!K99</f>
        <v>11226.86</v>
      </c>
      <c r="H29" s="275">
        <f>G29/F29*100</f>
        <v>11.148818272095333</v>
      </c>
    </row>
    <row r="30" spans="1:8" s="19" customFormat="1" ht="12.75">
      <c r="A30" s="109"/>
      <c r="B30" s="110" t="s">
        <v>208</v>
      </c>
      <c r="C30" s="108" t="s">
        <v>18</v>
      </c>
      <c r="D30" s="106">
        <f>'P7'!H68</f>
        <v>9000</v>
      </c>
      <c r="E30" s="106">
        <f>'P7'!I68</f>
        <v>9000</v>
      </c>
      <c r="F30" s="106">
        <f>'P7'!J68</f>
        <v>9000</v>
      </c>
      <c r="G30" s="106">
        <f>'P7'!K68</f>
        <v>8999.43</v>
      </c>
      <c r="H30" s="113">
        <f>G30/F30*100</f>
        <v>99.99366666666667</v>
      </c>
    </row>
    <row r="31" spans="1:8" ht="3" customHeight="1">
      <c r="A31" s="341"/>
      <c r="B31" s="342"/>
      <c r="C31" s="342"/>
      <c r="D31" s="342"/>
      <c r="E31" s="342"/>
      <c r="F31" s="342"/>
      <c r="G31" s="342"/>
      <c r="H31" s="343"/>
    </row>
    <row r="32" spans="1:8" s="1" customFormat="1" ht="12.75">
      <c r="A32" s="85" t="s">
        <v>178</v>
      </c>
      <c r="B32" s="342"/>
      <c r="C32" s="354"/>
      <c r="D32" s="89">
        <f>D27-D28</f>
        <v>-107500</v>
      </c>
      <c r="E32" s="89">
        <f>E27-E28</f>
        <v>-107500</v>
      </c>
      <c r="F32" s="89">
        <f>F27-F28</f>
        <v>-107500</v>
      </c>
      <c r="G32" s="212">
        <f>G27-G28</f>
        <v>-18127.15</v>
      </c>
      <c r="H32" s="38"/>
    </row>
    <row r="33" spans="1:8" ht="7.5" customHeight="1">
      <c r="A33" s="114"/>
      <c r="B33" s="115"/>
      <c r="C33" s="115"/>
      <c r="D33" s="115"/>
      <c r="E33" s="115"/>
      <c r="F33" s="115"/>
      <c r="G33" s="115"/>
      <c r="H33" s="116"/>
    </row>
    <row r="34" spans="1:8" ht="25.5">
      <c r="A34" s="142" t="s">
        <v>238</v>
      </c>
      <c r="B34" s="359" t="s">
        <v>249</v>
      </c>
      <c r="C34" s="360"/>
      <c r="D34" s="208">
        <f>Príjmy!F89</f>
        <v>107500</v>
      </c>
      <c r="E34" s="208">
        <f>Príjmy!G89</f>
        <v>109559.41</v>
      </c>
      <c r="F34" s="208">
        <f>Príjmy!H89</f>
        <v>109559.41</v>
      </c>
      <c r="G34" s="208">
        <f>Príjmy!I89</f>
        <v>2059.41</v>
      </c>
      <c r="H34" s="71">
        <f>Príjmy!J89</f>
        <v>1.8797198707075913</v>
      </c>
    </row>
    <row r="35" spans="1:8" ht="4.5" customHeight="1">
      <c r="A35" s="139"/>
      <c r="B35" s="140"/>
      <c r="C35" s="140"/>
      <c r="D35" s="140"/>
      <c r="E35" s="140"/>
      <c r="F35" s="140"/>
      <c r="G35" s="140"/>
      <c r="H35" s="141"/>
    </row>
    <row r="36" spans="1:8" ht="12.75">
      <c r="A36" s="85" t="s">
        <v>21</v>
      </c>
      <c r="B36" s="85"/>
      <c r="C36" s="333"/>
      <c r="D36" s="334"/>
      <c r="E36" s="334"/>
      <c r="F36" s="334"/>
      <c r="G36" s="335">
        <f>G37-G38</f>
        <v>201.57000000000016</v>
      </c>
      <c r="H36" s="336"/>
    </row>
    <row r="37" spans="1:8" ht="12.75">
      <c r="A37" s="355" t="s">
        <v>19</v>
      </c>
      <c r="B37" s="356"/>
      <c r="C37" s="118"/>
      <c r="D37" s="273"/>
      <c r="E37" s="273"/>
      <c r="F37" s="273"/>
      <c r="G37" s="337">
        <v>1273.9</v>
      </c>
      <c r="H37" s="336"/>
    </row>
    <row r="38" spans="1:8" ht="12.75">
      <c r="A38" s="355" t="s">
        <v>20</v>
      </c>
      <c r="B38" s="356"/>
      <c r="C38" s="118"/>
      <c r="D38" s="338"/>
      <c r="E38" s="338"/>
      <c r="F38" s="338"/>
      <c r="G38" s="339">
        <v>1072.33</v>
      </c>
      <c r="H38" s="340"/>
    </row>
    <row r="39" spans="1:8" ht="6" customHeight="1">
      <c r="A39" s="117"/>
      <c r="B39" s="118"/>
      <c r="C39" s="118"/>
      <c r="D39" s="118"/>
      <c r="E39" s="118"/>
      <c r="F39" s="118"/>
      <c r="G39" s="118"/>
      <c r="H39" s="119"/>
    </row>
    <row r="40" spans="1:8" ht="12.75">
      <c r="A40" s="84" t="s">
        <v>179</v>
      </c>
      <c r="B40" s="342"/>
      <c r="C40" s="354"/>
      <c r="D40" s="90">
        <f>D5+D27+D34+D37</f>
        <v>505128</v>
      </c>
      <c r="E40" s="90">
        <f>E5+E27+E34+E37</f>
        <v>516127.41000000003</v>
      </c>
      <c r="F40" s="90">
        <f>F5+F27+F34+F37</f>
        <v>550495.41</v>
      </c>
      <c r="G40" s="90">
        <f>G5+G27+G34+G37</f>
        <v>267943.56</v>
      </c>
      <c r="H40" s="91">
        <f>G40/F40*100</f>
        <v>48.6731687735598</v>
      </c>
    </row>
    <row r="41" spans="1:8" ht="12.75">
      <c r="A41" s="84" t="s">
        <v>180</v>
      </c>
      <c r="B41" s="342"/>
      <c r="C41" s="354"/>
      <c r="D41" s="90">
        <f>D15+D28+D38</f>
        <v>505128</v>
      </c>
      <c r="E41" s="90">
        <f>E15+E28+E38</f>
        <v>516127</v>
      </c>
      <c r="F41" s="90">
        <f>F15+F28+F38</f>
        <v>550495.41</v>
      </c>
      <c r="G41" s="90">
        <f>G15+G28+G38</f>
        <v>225767.87999999998</v>
      </c>
      <c r="H41" s="91">
        <f>G41/F41*100</f>
        <v>41.011764294274485</v>
      </c>
    </row>
    <row r="42" spans="1:8" ht="2.25" customHeight="1">
      <c r="A42" s="341"/>
      <c r="B42" s="342"/>
      <c r="C42" s="342"/>
      <c r="D42" s="342"/>
      <c r="E42" s="342"/>
      <c r="F42" s="342"/>
      <c r="G42" s="342"/>
      <c r="H42" s="343"/>
    </row>
    <row r="43" spans="1:8" s="1" customFormat="1" ht="13.5" thickBot="1">
      <c r="A43" s="86" t="s">
        <v>181</v>
      </c>
      <c r="B43" s="357" t="s">
        <v>422</v>
      </c>
      <c r="C43" s="358"/>
      <c r="D43" s="92">
        <f>D40-D41</f>
        <v>0</v>
      </c>
      <c r="E43" s="92">
        <f>E40-E41</f>
        <v>0.4100000000325963</v>
      </c>
      <c r="F43" s="92">
        <f>F40-F41</f>
        <v>0</v>
      </c>
      <c r="G43" s="215">
        <f>G40-G41</f>
        <v>42175.68000000002</v>
      </c>
      <c r="H43" s="93"/>
    </row>
  </sheetData>
  <sheetProtection/>
  <mergeCells count="18">
    <mergeCell ref="A38:B38"/>
    <mergeCell ref="A42:H42"/>
    <mergeCell ref="B43:C43"/>
    <mergeCell ref="B28:C28"/>
    <mergeCell ref="A31:H31"/>
    <mergeCell ref="B40:C40"/>
    <mergeCell ref="B41:C41"/>
    <mergeCell ref="B32:C32"/>
    <mergeCell ref="B34:C34"/>
    <mergeCell ref="A37:B37"/>
    <mergeCell ref="A26:H26"/>
    <mergeCell ref="B27:C27"/>
    <mergeCell ref="A1:H1"/>
    <mergeCell ref="A3:C3"/>
    <mergeCell ref="B5:C5"/>
    <mergeCell ref="B15:C15"/>
    <mergeCell ref="A24:H24"/>
    <mergeCell ref="B25:C2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G22" sqref="G22"/>
    </sheetView>
  </sheetViews>
  <sheetFormatPr defaultColWidth="9.00390625" defaultRowHeight="12.75"/>
  <cols>
    <col min="1" max="1" width="8.125" style="0" customWidth="1"/>
    <col min="2" max="2" width="11.625" style="0" customWidth="1"/>
    <col min="3" max="3" width="5.375" style="0" customWidth="1"/>
    <col min="4" max="4" width="8.875" style="0" customWidth="1"/>
    <col min="5" max="5" width="7.75390625" style="0" customWidth="1"/>
    <col min="6" max="6" width="4.875" style="0" customWidth="1"/>
    <col min="7" max="7" width="45.25390625" style="0" customWidth="1"/>
    <col min="8" max="8" width="9.625" style="0" customWidth="1"/>
    <col min="9" max="9" width="10.125" style="0" customWidth="1"/>
    <col min="10" max="10" width="8.875" style="0" customWidth="1"/>
    <col min="11" max="11" width="9.375" style="0" customWidth="1"/>
    <col min="12" max="12" width="7.875" style="0" customWidth="1"/>
  </cols>
  <sheetData>
    <row r="1" spans="1:12" s="1" customFormat="1" ht="39" customHeight="1">
      <c r="A1" s="26" t="s">
        <v>29</v>
      </c>
      <c r="B1" s="27" t="s">
        <v>28</v>
      </c>
      <c r="C1" s="27" t="s">
        <v>30</v>
      </c>
      <c r="D1" s="27" t="s">
        <v>31</v>
      </c>
      <c r="E1" s="27" t="s">
        <v>314</v>
      </c>
      <c r="F1" s="27" t="s">
        <v>315</v>
      </c>
      <c r="G1" s="27" t="s">
        <v>316</v>
      </c>
      <c r="H1" s="28" t="s">
        <v>317</v>
      </c>
      <c r="I1" s="200" t="s">
        <v>251</v>
      </c>
      <c r="J1" s="28" t="s">
        <v>318</v>
      </c>
      <c r="K1" s="28" t="s">
        <v>319</v>
      </c>
      <c r="L1" s="205" t="s">
        <v>32</v>
      </c>
    </row>
    <row r="2" spans="1:12" ht="12" customHeight="1">
      <c r="A2" s="30" t="s">
        <v>321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31"/>
    </row>
    <row r="3" spans="1:12" s="51" customFormat="1" ht="18" customHeight="1">
      <c r="A3" s="48" t="s">
        <v>3</v>
      </c>
      <c r="B3" s="49" t="s">
        <v>320</v>
      </c>
      <c r="C3" s="49" t="s">
        <v>320</v>
      </c>
      <c r="D3" s="49" t="s">
        <v>320</v>
      </c>
      <c r="E3" s="49" t="s">
        <v>320</v>
      </c>
      <c r="F3" s="49" t="s">
        <v>320</v>
      </c>
      <c r="G3" s="49" t="s">
        <v>4</v>
      </c>
      <c r="H3" s="50">
        <f>H4+H13+H21</f>
        <v>10437</v>
      </c>
      <c r="I3" s="50">
        <f>I4+I13+I21</f>
        <v>10437</v>
      </c>
      <c r="J3" s="50">
        <f>J4+J13+J21</f>
        <v>42437</v>
      </c>
      <c r="K3" s="146">
        <f>K4+K13+K21</f>
        <v>35271.16</v>
      </c>
      <c r="L3" s="62">
        <f>K3/J3*100</f>
        <v>83.1141692391074</v>
      </c>
    </row>
    <row r="4" spans="1:12" s="18" customFormat="1" ht="12.75">
      <c r="A4" s="32" t="s">
        <v>320</v>
      </c>
      <c r="B4" s="21" t="s">
        <v>322</v>
      </c>
      <c r="C4" s="21" t="s">
        <v>320</v>
      </c>
      <c r="D4" s="21" t="s">
        <v>320</v>
      </c>
      <c r="E4" s="21" t="s">
        <v>320</v>
      </c>
      <c r="F4" s="21" t="s">
        <v>320</v>
      </c>
      <c r="G4" s="21" t="s">
        <v>118</v>
      </c>
      <c r="H4" s="22">
        <f>SUM(H5:H12)</f>
        <v>2935</v>
      </c>
      <c r="I4" s="22">
        <f>SUM(I5:I12)</f>
        <v>2935</v>
      </c>
      <c r="J4" s="22">
        <f>SUM(J5:J12)</f>
        <v>2935</v>
      </c>
      <c r="K4" s="22">
        <f>SUM(K5:K12)</f>
        <v>38.64</v>
      </c>
      <c r="L4" s="67">
        <f>K4/J4*100</f>
        <v>1.3165247018739354</v>
      </c>
    </row>
    <row r="5" spans="1:12" s="18" customFormat="1" ht="12.75">
      <c r="A5" s="52"/>
      <c r="B5" s="53"/>
      <c r="C5" s="53"/>
      <c r="D5" s="174" t="s">
        <v>22</v>
      </c>
      <c r="E5" s="174" t="s">
        <v>330</v>
      </c>
      <c r="F5" s="174" t="s">
        <v>326</v>
      </c>
      <c r="G5" s="174" t="s">
        <v>452</v>
      </c>
      <c r="H5" s="176">
        <v>10</v>
      </c>
      <c r="I5" s="207">
        <v>10</v>
      </c>
      <c r="J5" s="207">
        <v>10</v>
      </c>
      <c r="K5" s="176">
        <v>0</v>
      </c>
      <c r="L5" s="310">
        <f>K5/J5*100</f>
        <v>0</v>
      </c>
    </row>
    <row r="6" spans="1:12" s="2" customFormat="1" ht="12.75">
      <c r="A6" s="30" t="s">
        <v>320</v>
      </c>
      <c r="B6" s="4" t="s">
        <v>320</v>
      </c>
      <c r="C6" s="4" t="s">
        <v>320</v>
      </c>
      <c r="D6" s="4" t="s">
        <v>22</v>
      </c>
      <c r="E6" s="4" t="s">
        <v>479</v>
      </c>
      <c r="F6" s="4" t="s">
        <v>326</v>
      </c>
      <c r="G6" s="4" t="s">
        <v>192</v>
      </c>
      <c r="H6" s="24">
        <v>125</v>
      </c>
      <c r="I6" s="24">
        <v>125</v>
      </c>
      <c r="J6" s="24">
        <v>125</v>
      </c>
      <c r="K6" s="24">
        <v>36</v>
      </c>
      <c r="L6" s="310">
        <f>K6/J6*100</f>
        <v>28.799999999999997</v>
      </c>
    </row>
    <row r="7" spans="1:12" s="2" customFormat="1" ht="12.75">
      <c r="A7" s="30"/>
      <c r="B7" s="4"/>
      <c r="C7" s="4"/>
      <c r="D7" s="4" t="s">
        <v>22</v>
      </c>
      <c r="E7" s="4" t="s">
        <v>480</v>
      </c>
      <c r="F7" s="4" t="s">
        <v>326</v>
      </c>
      <c r="G7" s="4" t="s">
        <v>266</v>
      </c>
      <c r="H7" s="24">
        <v>50</v>
      </c>
      <c r="I7" s="24">
        <v>50</v>
      </c>
      <c r="J7" s="24">
        <v>50</v>
      </c>
      <c r="K7" s="24">
        <v>2.64</v>
      </c>
      <c r="L7" s="310">
        <f>K7/J7*100</f>
        <v>5.28</v>
      </c>
    </row>
    <row r="8" spans="1:12" s="2" customFormat="1" ht="12.75">
      <c r="A8" s="30" t="s">
        <v>320</v>
      </c>
      <c r="B8" s="4" t="s">
        <v>320</v>
      </c>
      <c r="C8" s="4" t="s">
        <v>320</v>
      </c>
      <c r="D8" s="4" t="s">
        <v>22</v>
      </c>
      <c r="E8" s="4" t="s">
        <v>334</v>
      </c>
      <c r="F8" s="4" t="s">
        <v>326</v>
      </c>
      <c r="G8" s="4" t="s">
        <v>70</v>
      </c>
      <c r="H8" s="24">
        <v>300</v>
      </c>
      <c r="I8" s="24">
        <v>300</v>
      </c>
      <c r="J8" s="24">
        <v>300</v>
      </c>
      <c r="K8" s="24">
        <v>0</v>
      </c>
      <c r="L8" s="35"/>
    </row>
    <row r="9" spans="1:12" s="2" customFormat="1" ht="12.75">
      <c r="A9" s="30"/>
      <c r="B9" s="4"/>
      <c r="C9" s="4"/>
      <c r="D9" s="4" t="s">
        <v>22</v>
      </c>
      <c r="E9" s="4" t="s">
        <v>23</v>
      </c>
      <c r="F9" s="4" t="s">
        <v>326</v>
      </c>
      <c r="G9" s="4" t="s">
        <v>119</v>
      </c>
      <c r="H9" s="24">
        <v>50</v>
      </c>
      <c r="I9" s="24">
        <v>50</v>
      </c>
      <c r="J9" s="24">
        <v>50</v>
      </c>
      <c r="K9" s="24">
        <v>0</v>
      </c>
      <c r="L9" s="310">
        <f aca="true" t="shared" si="0" ref="L9:L14">K9/J9*100</f>
        <v>0</v>
      </c>
    </row>
    <row r="10" spans="1:12" s="2" customFormat="1" ht="12.75">
      <c r="A10" s="30"/>
      <c r="B10" s="4"/>
      <c r="C10" s="4"/>
      <c r="D10" s="4" t="s">
        <v>22</v>
      </c>
      <c r="E10" s="4" t="s">
        <v>485</v>
      </c>
      <c r="F10" s="4" t="s">
        <v>326</v>
      </c>
      <c r="G10" s="4" t="s">
        <v>294</v>
      </c>
      <c r="H10" s="24">
        <v>2000</v>
      </c>
      <c r="I10" s="24">
        <v>2000</v>
      </c>
      <c r="J10" s="24">
        <v>2000</v>
      </c>
      <c r="K10" s="24">
        <v>0</v>
      </c>
      <c r="L10" s="310">
        <f t="shared" si="0"/>
        <v>0</v>
      </c>
    </row>
    <row r="11" spans="1:12" s="2" customFormat="1" ht="12.75">
      <c r="A11" s="30"/>
      <c r="B11" s="4"/>
      <c r="C11" s="4"/>
      <c r="D11" s="4" t="s">
        <v>22</v>
      </c>
      <c r="E11" s="4" t="s">
        <v>342</v>
      </c>
      <c r="F11" s="4" t="s">
        <v>326</v>
      </c>
      <c r="G11" s="4" t="s">
        <v>80</v>
      </c>
      <c r="H11" s="24">
        <v>50</v>
      </c>
      <c r="I11" s="24">
        <v>50</v>
      </c>
      <c r="J11" s="24">
        <v>50</v>
      </c>
      <c r="K11" s="24">
        <v>0</v>
      </c>
      <c r="L11" s="310">
        <f t="shared" si="0"/>
        <v>0</v>
      </c>
    </row>
    <row r="12" spans="1:12" s="2" customFormat="1" ht="12.75">
      <c r="A12" s="30" t="s">
        <v>320</v>
      </c>
      <c r="B12" s="4" t="s">
        <v>320</v>
      </c>
      <c r="C12" s="4" t="s">
        <v>320</v>
      </c>
      <c r="D12" s="4" t="s">
        <v>22</v>
      </c>
      <c r="E12" s="4" t="s">
        <v>348</v>
      </c>
      <c r="F12" s="4" t="s">
        <v>326</v>
      </c>
      <c r="G12" s="4" t="s">
        <v>83</v>
      </c>
      <c r="H12" s="24">
        <v>350</v>
      </c>
      <c r="I12" s="24">
        <v>350</v>
      </c>
      <c r="J12" s="24">
        <v>350</v>
      </c>
      <c r="K12" s="24">
        <v>0</v>
      </c>
      <c r="L12" s="310">
        <f t="shared" si="0"/>
        <v>0</v>
      </c>
    </row>
    <row r="13" spans="1:12" s="18" customFormat="1" ht="12" customHeight="1">
      <c r="A13" s="32" t="s">
        <v>320</v>
      </c>
      <c r="B13" s="21" t="s">
        <v>353</v>
      </c>
      <c r="C13" s="21" t="s">
        <v>320</v>
      </c>
      <c r="D13" s="21" t="s">
        <v>320</v>
      </c>
      <c r="E13" s="21" t="s">
        <v>320</v>
      </c>
      <c r="F13" s="21" t="s">
        <v>320</v>
      </c>
      <c r="G13" s="21" t="s">
        <v>120</v>
      </c>
      <c r="H13" s="22">
        <f>SUM(H14:H20)</f>
        <v>4502</v>
      </c>
      <c r="I13" s="22">
        <f>SUM(I14:I20)</f>
        <v>4502</v>
      </c>
      <c r="J13" s="22">
        <f>SUM(J14:J20)</f>
        <v>36502</v>
      </c>
      <c r="K13" s="22">
        <f>SUM(K14:K20)</f>
        <v>33788.19</v>
      </c>
      <c r="L13" s="33">
        <f t="shared" si="0"/>
        <v>92.5653114897814</v>
      </c>
    </row>
    <row r="14" spans="1:12" s="2" customFormat="1" ht="16.5" customHeight="1">
      <c r="A14" s="30"/>
      <c r="B14" s="4" t="s">
        <v>320</v>
      </c>
      <c r="C14" s="4" t="s">
        <v>320</v>
      </c>
      <c r="D14" s="4" t="s">
        <v>122</v>
      </c>
      <c r="E14" s="4" t="s">
        <v>292</v>
      </c>
      <c r="F14" s="4" t="s">
        <v>326</v>
      </c>
      <c r="G14" s="42" t="s">
        <v>453</v>
      </c>
      <c r="H14" s="24">
        <v>1392</v>
      </c>
      <c r="I14" s="24">
        <v>1392</v>
      </c>
      <c r="J14" s="24">
        <v>1392</v>
      </c>
      <c r="K14" s="24">
        <v>696</v>
      </c>
      <c r="L14" s="166">
        <f t="shared" si="0"/>
        <v>50</v>
      </c>
    </row>
    <row r="15" spans="1:12" s="2" customFormat="1" ht="25.5">
      <c r="A15" s="30" t="s">
        <v>320</v>
      </c>
      <c r="B15" s="4" t="s">
        <v>320</v>
      </c>
      <c r="C15" s="4" t="s">
        <v>320</v>
      </c>
      <c r="D15" s="4" t="s">
        <v>123</v>
      </c>
      <c r="E15" s="4" t="s">
        <v>299</v>
      </c>
      <c r="F15" s="4" t="s">
        <v>352</v>
      </c>
      <c r="G15" s="42" t="s">
        <v>620</v>
      </c>
      <c r="H15" s="24">
        <v>0</v>
      </c>
      <c r="I15" s="24">
        <v>0</v>
      </c>
      <c r="J15" s="24">
        <v>32000</v>
      </c>
      <c r="K15" s="24">
        <v>32000</v>
      </c>
      <c r="L15" s="35">
        <f>K15/J15*100</f>
        <v>100</v>
      </c>
    </row>
    <row r="16" spans="1:12" s="2" customFormat="1" ht="25.5">
      <c r="A16" s="30" t="s">
        <v>320</v>
      </c>
      <c r="B16" s="4" t="s">
        <v>320</v>
      </c>
      <c r="C16" s="4" t="s">
        <v>320</v>
      </c>
      <c r="D16" s="4" t="s">
        <v>123</v>
      </c>
      <c r="E16" s="4" t="s">
        <v>299</v>
      </c>
      <c r="F16" s="4" t="s">
        <v>326</v>
      </c>
      <c r="G16" s="42" t="s">
        <v>420</v>
      </c>
      <c r="H16" s="24">
        <v>1000</v>
      </c>
      <c r="I16" s="24">
        <v>1000</v>
      </c>
      <c r="J16" s="24">
        <v>1000</v>
      </c>
      <c r="K16" s="24">
        <v>500</v>
      </c>
      <c r="L16" s="35">
        <f>K16/J16*100</f>
        <v>50</v>
      </c>
    </row>
    <row r="17" spans="1:12" s="66" customFormat="1" ht="12.75">
      <c r="A17" s="63" t="s">
        <v>320</v>
      </c>
      <c r="B17" s="64" t="s">
        <v>320</v>
      </c>
      <c r="C17" s="64" t="s">
        <v>320</v>
      </c>
      <c r="D17" s="162" t="s">
        <v>124</v>
      </c>
      <c r="E17" s="162" t="s">
        <v>330</v>
      </c>
      <c r="F17" s="162" t="s">
        <v>326</v>
      </c>
      <c r="G17" s="162" t="s">
        <v>89</v>
      </c>
      <c r="H17" s="165">
        <v>10</v>
      </c>
      <c r="I17" s="165">
        <v>10</v>
      </c>
      <c r="J17" s="165">
        <v>10</v>
      </c>
      <c r="K17" s="165">
        <v>0</v>
      </c>
      <c r="L17" s="166">
        <f>K17/J17*100</f>
        <v>0</v>
      </c>
    </row>
    <row r="18" spans="1:12" s="2" customFormat="1" ht="12.75">
      <c r="A18" s="30"/>
      <c r="B18" s="4" t="s">
        <v>320</v>
      </c>
      <c r="C18" s="4" t="s">
        <v>320</v>
      </c>
      <c r="D18" s="4" t="s">
        <v>124</v>
      </c>
      <c r="E18" s="4" t="s">
        <v>348</v>
      </c>
      <c r="F18" s="4" t="s">
        <v>326</v>
      </c>
      <c r="G18" s="42" t="s">
        <v>83</v>
      </c>
      <c r="H18" s="24">
        <v>2000</v>
      </c>
      <c r="I18" s="24">
        <v>1300</v>
      </c>
      <c r="J18" s="24">
        <v>1300</v>
      </c>
      <c r="K18" s="24">
        <v>0</v>
      </c>
      <c r="L18" s="166">
        <f>K18/J18*100</f>
        <v>0</v>
      </c>
    </row>
    <row r="19" spans="1:12" s="2" customFormat="1" ht="25.5">
      <c r="A19" s="30" t="s">
        <v>320</v>
      </c>
      <c r="B19" s="4" t="s">
        <v>320</v>
      </c>
      <c r="C19" s="4" t="s">
        <v>320</v>
      </c>
      <c r="D19" s="4" t="s">
        <v>124</v>
      </c>
      <c r="E19" s="4" t="s">
        <v>292</v>
      </c>
      <c r="F19" s="4" t="s">
        <v>326</v>
      </c>
      <c r="G19" s="42" t="s">
        <v>454</v>
      </c>
      <c r="H19" s="24">
        <v>100</v>
      </c>
      <c r="I19" s="24">
        <v>100</v>
      </c>
      <c r="J19" s="24">
        <v>100</v>
      </c>
      <c r="K19" s="24">
        <v>7</v>
      </c>
      <c r="L19" s="35">
        <f>K19/J19*100</f>
        <v>7.000000000000001</v>
      </c>
    </row>
    <row r="20" spans="1:12" s="2" customFormat="1" ht="25.5">
      <c r="A20" s="30" t="s">
        <v>320</v>
      </c>
      <c r="B20" s="4" t="s">
        <v>320</v>
      </c>
      <c r="C20" s="4" t="s">
        <v>320</v>
      </c>
      <c r="D20" s="4" t="s">
        <v>125</v>
      </c>
      <c r="E20" s="4" t="s">
        <v>343</v>
      </c>
      <c r="F20" s="4" t="s">
        <v>326</v>
      </c>
      <c r="G20" s="42" t="s">
        <v>17</v>
      </c>
      <c r="H20" s="24">
        <v>0</v>
      </c>
      <c r="I20" s="24">
        <v>700</v>
      </c>
      <c r="J20" s="24">
        <v>700</v>
      </c>
      <c r="K20" s="24">
        <v>585.19</v>
      </c>
      <c r="L20" s="400">
        <f>K20/J20*100</f>
        <v>83.59857142857143</v>
      </c>
    </row>
    <row r="21" spans="1:12" s="18" customFormat="1" ht="12.75">
      <c r="A21" s="32" t="s">
        <v>320</v>
      </c>
      <c r="B21" s="21" t="s">
        <v>478</v>
      </c>
      <c r="C21" s="21" t="s">
        <v>320</v>
      </c>
      <c r="D21" s="21" t="s">
        <v>320</v>
      </c>
      <c r="E21" s="21" t="s">
        <v>320</v>
      </c>
      <c r="F21" s="21" t="s">
        <v>320</v>
      </c>
      <c r="G21" s="21" t="s">
        <v>25</v>
      </c>
      <c r="H21" s="22">
        <f>H22</f>
        <v>3000</v>
      </c>
      <c r="I21" s="22">
        <f>I22</f>
        <v>3000</v>
      </c>
      <c r="J21" s="22">
        <f>J22</f>
        <v>3000</v>
      </c>
      <c r="K21" s="22">
        <f>K22</f>
        <v>1444.33</v>
      </c>
      <c r="L21" s="33">
        <f>K21/J21*100</f>
        <v>48.144333333333336</v>
      </c>
    </row>
    <row r="22" spans="1:12" s="2" customFormat="1" ht="26.25" thickBot="1">
      <c r="A22" s="39" t="s">
        <v>320</v>
      </c>
      <c r="B22" s="40" t="s">
        <v>320</v>
      </c>
      <c r="C22" s="40" t="s">
        <v>320</v>
      </c>
      <c r="D22" s="40" t="s">
        <v>24</v>
      </c>
      <c r="E22" s="40" t="s">
        <v>26</v>
      </c>
      <c r="F22" s="40" t="s">
        <v>352</v>
      </c>
      <c r="G22" s="222" t="s">
        <v>193</v>
      </c>
      <c r="H22" s="41">
        <v>3000</v>
      </c>
      <c r="I22" s="41">
        <v>3000</v>
      </c>
      <c r="J22" s="41">
        <v>3000</v>
      </c>
      <c r="K22" s="41">
        <v>1444.33</v>
      </c>
      <c r="L22" s="241"/>
    </row>
    <row r="24" ht="13.5" thickBot="1"/>
    <row r="25" spans="1:5" ht="12.75">
      <c r="A25" s="381" t="s">
        <v>182</v>
      </c>
      <c r="B25" s="385" t="s">
        <v>183</v>
      </c>
      <c r="C25" s="385"/>
      <c r="D25" s="398">
        <v>35271.16</v>
      </c>
      <c r="E25" s="399"/>
    </row>
    <row r="26" spans="1:5" ht="13.5" thickBot="1">
      <c r="A26" s="382"/>
      <c r="B26" s="383" t="s">
        <v>298</v>
      </c>
      <c r="C26" s="383"/>
      <c r="D26" s="383" t="s">
        <v>126</v>
      </c>
      <c r="E26" s="384"/>
    </row>
    <row r="27" spans="1:4" ht="12.75">
      <c r="A27" s="264"/>
      <c r="B27" s="265"/>
      <c r="C27" s="265"/>
      <c r="D27" s="266"/>
    </row>
    <row r="28" spans="1:4" ht="12.75">
      <c r="A28" s="264"/>
      <c r="B28" s="265"/>
      <c r="C28" s="265"/>
      <c r="D28" s="266"/>
    </row>
    <row r="29" spans="1:4" ht="12.75">
      <c r="A29" s="264"/>
      <c r="B29" s="265"/>
      <c r="C29" s="265"/>
      <c r="D29" s="266"/>
    </row>
    <row r="30" spans="1:4" ht="12.75">
      <c r="A30" s="264"/>
      <c r="B30" s="265"/>
      <c r="C30" s="265"/>
      <c r="D30" s="266"/>
    </row>
    <row r="31" spans="1:4" ht="12.75">
      <c r="A31" s="264"/>
      <c r="B31" s="265"/>
      <c r="C31" s="265"/>
      <c r="D31" s="266"/>
    </row>
    <row r="32" spans="1:4" ht="12.75">
      <c r="A32" s="264"/>
      <c r="B32" s="265"/>
      <c r="C32" s="265"/>
      <c r="D32" s="266"/>
    </row>
    <row r="33" spans="1:4" ht="12.75">
      <c r="A33" s="264"/>
      <c r="B33" s="265"/>
      <c r="C33" s="265"/>
      <c r="D33" s="266"/>
    </row>
    <row r="34" spans="1:4" ht="12.75">
      <c r="A34" s="264"/>
      <c r="B34" s="265"/>
      <c r="C34" s="265"/>
      <c r="D34" s="266"/>
    </row>
    <row r="35" spans="1:4" ht="12.75">
      <c r="A35" s="264"/>
      <c r="B35" s="265"/>
      <c r="C35" s="265"/>
      <c r="D35" s="266"/>
    </row>
    <row r="36" spans="1:4" ht="12.75">
      <c r="A36" s="264"/>
      <c r="B36" s="265"/>
      <c r="C36" s="265"/>
      <c r="D36" s="266"/>
    </row>
    <row r="37" spans="1:4" ht="12.75">
      <c r="A37" s="264"/>
      <c r="B37" s="265"/>
      <c r="C37" s="265"/>
      <c r="D37" s="266"/>
    </row>
    <row r="38" spans="1:4" ht="12.75">
      <c r="A38" s="264"/>
      <c r="B38" s="265"/>
      <c r="C38" s="265"/>
      <c r="D38" s="266"/>
    </row>
    <row r="39" spans="1:4" ht="12.75">
      <c r="A39" s="264"/>
      <c r="B39" s="265"/>
      <c r="C39" s="265"/>
      <c r="D39" s="266"/>
    </row>
    <row r="40" spans="1:4" ht="12.75">
      <c r="A40" s="264"/>
      <c r="B40" s="265"/>
      <c r="C40" s="265"/>
      <c r="D40" s="266"/>
    </row>
    <row r="41" spans="1:4" ht="12.75">
      <c r="A41" s="264"/>
      <c r="B41" s="265"/>
      <c r="C41" s="265"/>
      <c r="D41" s="266"/>
    </row>
    <row r="42" spans="1:4" ht="12.75">
      <c r="A42" s="264"/>
      <c r="B42" s="265"/>
      <c r="C42" s="265"/>
      <c r="D42" s="266"/>
    </row>
    <row r="43" spans="1:4" ht="12.75">
      <c r="A43" s="264"/>
      <c r="B43" s="265"/>
      <c r="C43" s="265"/>
      <c r="D43" s="266"/>
    </row>
    <row r="44" spans="1:4" ht="12.75">
      <c r="A44" s="264"/>
      <c r="B44" s="265"/>
      <c r="C44" s="265"/>
      <c r="D44" s="266"/>
    </row>
    <row r="45" spans="1:4" ht="12.75">
      <c r="A45" s="264"/>
      <c r="B45" s="265"/>
      <c r="C45" s="265"/>
      <c r="D45" s="266"/>
    </row>
    <row r="46" spans="1:4" ht="12.75">
      <c r="A46" s="264"/>
      <c r="B46" s="265"/>
      <c r="C46" s="265"/>
      <c r="D46" s="266"/>
    </row>
    <row r="47" spans="1:4" ht="12.75">
      <c r="A47" s="264"/>
      <c r="B47" s="265"/>
      <c r="C47" s="265"/>
      <c r="D47" s="266"/>
    </row>
    <row r="48" spans="1:4" ht="12.75">
      <c r="A48" s="264"/>
      <c r="B48" s="265"/>
      <c r="C48" s="265"/>
      <c r="D48" s="266"/>
    </row>
    <row r="49" spans="1:4" ht="12.75">
      <c r="A49" s="264"/>
      <c r="B49" s="265"/>
      <c r="C49" s="265"/>
      <c r="D49" s="266"/>
    </row>
    <row r="50" spans="1:4" ht="12.75">
      <c r="A50" s="264"/>
      <c r="B50" s="265"/>
      <c r="C50" s="265"/>
      <c r="D50" s="266"/>
    </row>
    <row r="51" spans="1:4" ht="12.75">
      <c r="A51" s="264"/>
      <c r="B51" s="265"/>
      <c r="C51" s="265"/>
      <c r="D51" s="266"/>
    </row>
    <row r="52" spans="1:4" ht="12.75">
      <c r="A52" s="264"/>
      <c r="B52" s="265"/>
      <c r="C52" s="265"/>
      <c r="D52" s="266"/>
    </row>
    <row r="53" spans="1:4" ht="12.75">
      <c r="A53" s="264"/>
      <c r="B53" s="265"/>
      <c r="C53" s="265"/>
      <c r="D53" s="266"/>
    </row>
    <row r="54" spans="1:4" ht="12.75">
      <c r="A54" s="264"/>
      <c r="B54" s="265"/>
      <c r="C54" s="265"/>
      <c r="D54" s="266"/>
    </row>
    <row r="55" spans="1:4" ht="21" customHeight="1">
      <c r="A55" s="264"/>
      <c r="B55" s="265"/>
      <c r="C55" s="265"/>
      <c r="D55" s="266"/>
    </row>
    <row r="56" ht="13.5" customHeight="1"/>
  </sheetData>
  <sheetProtection/>
  <mergeCells count="5">
    <mergeCell ref="A25:A26"/>
    <mergeCell ref="D26:E26"/>
    <mergeCell ref="B25:C25"/>
    <mergeCell ref="B26:C26"/>
    <mergeCell ref="D25:E25"/>
  </mergeCells>
  <printOptions/>
  <pageMargins left="0.5511811023622047" right="0.5511811023622047" top="0.8661417322834646" bottom="0.7874015748031497" header="0.5118110236220472" footer="0.5118110236220472"/>
  <pageSetup horizontalDpi="600" verticalDpi="600" orientation="landscape" paperSize="9" r:id="rId1"/>
  <headerFooter alignWithMargins="0">
    <oddHeader>&amp;CČerpanie rozpočtu Obce Veľká Lehota k 30.06.2012
VÝDAVKY - Program 8: Náboženské, zdravotnícke a sociálne služby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selection activeCell="E91" sqref="E91"/>
    </sheetView>
  </sheetViews>
  <sheetFormatPr defaultColWidth="9.00390625" defaultRowHeight="12.75"/>
  <cols>
    <col min="1" max="1" width="6.125" style="0" customWidth="1"/>
    <col min="3" max="3" width="8.125" style="0" bestFit="1" customWidth="1"/>
    <col min="4" max="4" width="5.625" style="0" bestFit="1" customWidth="1"/>
    <col min="5" max="5" width="47.625" style="0" bestFit="1" customWidth="1"/>
    <col min="6" max="6" width="10.375" style="0" bestFit="1" customWidth="1"/>
    <col min="7" max="7" width="10.125" style="0" customWidth="1"/>
    <col min="8" max="8" width="10.125" style="0" bestFit="1" customWidth="1"/>
    <col min="9" max="9" width="11.125" style="0" customWidth="1"/>
    <col min="10" max="10" width="10.00390625" style="0" bestFit="1" customWidth="1"/>
    <col min="12" max="12" width="10.125" style="0" bestFit="1" customWidth="1"/>
  </cols>
  <sheetData>
    <row r="1" spans="1:10" s="1" customFormat="1" ht="38.25">
      <c r="A1" s="26" t="s">
        <v>90</v>
      </c>
      <c r="B1" s="27" t="s">
        <v>31</v>
      </c>
      <c r="C1" s="27" t="s">
        <v>314</v>
      </c>
      <c r="D1" s="27" t="s">
        <v>315</v>
      </c>
      <c r="E1" s="27" t="s">
        <v>316</v>
      </c>
      <c r="F1" s="28" t="s">
        <v>317</v>
      </c>
      <c r="G1" s="200" t="s">
        <v>251</v>
      </c>
      <c r="H1" s="200" t="s">
        <v>318</v>
      </c>
      <c r="I1" s="28" t="s">
        <v>319</v>
      </c>
      <c r="J1" s="29" t="s">
        <v>32</v>
      </c>
    </row>
    <row r="2" spans="1:10" ht="3.75" customHeight="1">
      <c r="A2" s="364" t="s">
        <v>320</v>
      </c>
      <c r="B2" s="365"/>
      <c r="C2" s="365"/>
      <c r="D2" s="365"/>
      <c r="E2" s="365"/>
      <c r="F2" s="365"/>
      <c r="G2" s="365"/>
      <c r="H2" s="365"/>
      <c r="I2" s="365"/>
      <c r="J2" s="366"/>
    </row>
    <row r="3" spans="1:10" ht="18">
      <c r="A3" s="361" t="s">
        <v>549</v>
      </c>
      <c r="B3" s="362"/>
      <c r="C3" s="362"/>
      <c r="D3" s="362"/>
      <c r="E3" s="363"/>
      <c r="F3" s="20"/>
      <c r="G3" s="20"/>
      <c r="H3" s="20"/>
      <c r="I3" s="20"/>
      <c r="J3" s="31"/>
    </row>
    <row r="4" spans="1:10" s="51" customFormat="1" ht="15">
      <c r="A4" s="48" t="s">
        <v>173</v>
      </c>
      <c r="B4" s="49"/>
      <c r="C4" s="49"/>
      <c r="D4" s="49"/>
      <c r="E4" s="49" t="s">
        <v>265</v>
      </c>
      <c r="F4" s="87">
        <f>F5+F7+F13+F19+F28+F54+F58+F62</f>
        <v>396408</v>
      </c>
      <c r="G4" s="87">
        <f>G5+G7+G13+G19+G28+G54+G58+G62</f>
        <v>405348</v>
      </c>
      <c r="H4" s="87">
        <f>H5+H7+H13+H19+H28+H54+H58+H62</f>
        <v>438016</v>
      </c>
      <c r="I4" s="308">
        <f>I5+I7+I13+I19+I28+I54+I58+I62</f>
        <v>261940.91</v>
      </c>
      <c r="J4" s="276">
        <f>I4/H4*100</f>
        <v>59.80167619447692</v>
      </c>
    </row>
    <row r="5" spans="1:10" s="68" customFormat="1" ht="12.75">
      <c r="A5" s="63"/>
      <c r="B5" s="64"/>
      <c r="C5" s="64" t="s">
        <v>157</v>
      </c>
      <c r="D5" s="64"/>
      <c r="E5" s="64" t="s">
        <v>158</v>
      </c>
      <c r="F5" s="69">
        <f>SUM(F6)</f>
        <v>190000</v>
      </c>
      <c r="G5" s="69">
        <f>SUM(G6)</f>
        <v>190000</v>
      </c>
      <c r="H5" s="69">
        <f>SUM(H6)</f>
        <v>190000</v>
      </c>
      <c r="I5" s="69">
        <f>SUM(I6)</f>
        <v>108748.57</v>
      </c>
      <c r="J5" s="294">
        <f>I5/H5*100</f>
        <v>57.23608947368422</v>
      </c>
    </row>
    <row r="6" spans="1:10" ht="12.75">
      <c r="A6" s="30" t="s">
        <v>320</v>
      </c>
      <c r="B6" s="4" t="s">
        <v>320</v>
      </c>
      <c r="C6" s="4" t="s">
        <v>91</v>
      </c>
      <c r="D6" s="4" t="s">
        <v>326</v>
      </c>
      <c r="E6" s="4" t="s">
        <v>92</v>
      </c>
      <c r="F6" s="24">
        <v>190000</v>
      </c>
      <c r="G6" s="24">
        <v>190000</v>
      </c>
      <c r="H6" s="24">
        <v>190000</v>
      </c>
      <c r="I6" s="24">
        <v>108748.57</v>
      </c>
      <c r="J6" s="310">
        <f>I6/H6*100</f>
        <v>57.23608947368422</v>
      </c>
    </row>
    <row r="7" spans="1:10" s="68" customFormat="1" ht="12.75">
      <c r="A7" s="63"/>
      <c r="B7" s="64"/>
      <c r="C7" s="64" t="s">
        <v>159</v>
      </c>
      <c r="D7" s="64"/>
      <c r="E7" s="64" t="s">
        <v>160</v>
      </c>
      <c r="F7" s="65">
        <f>SUM(F8:F12)</f>
        <v>17660</v>
      </c>
      <c r="G7" s="65">
        <f>SUM(G8:G12)</f>
        <v>17660</v>
      </c>
      <c r="H7" s="65">
        <f>SUM(H8:H12)</f>
        <v>17660</v>
      </c>
      <c r="I7" s="65">
        <f>SUM(I8:I12)</f>
        <v>14040.480000000001</v>
      </c>
      <c r="J7" s="294">
        <f aca="true" t="shared" si="0" ref="J7:J37">I7/H7*100</f>
        <v>79.50441676104191</v>
      </c>
    </row>
    <row r="8" spans="1:10" ht="12.75">
      <c r="A8" s="30" t="s">
        <v>320</v>
      </c>
      <c r="B8" s="4" t="s">
        <v>320</v>
      </c>
      <c r="C8" s="4" t="s">
        <v>93</v>
      </c>
      <c r="D8" s="4" t="s">
        <v>326</v>
      </c>
      <c r="E8" s="4" t="s">
        <v>94</v>
      </c>
      <c r="F8" s="24">
        <v>3100</v>
      </c>
      <c r="G8" s="24">
        <v>3100</v>
      </c>
      <c r="H8" s="24">
        <v>3100</v>
      </c>
      <c r="I8" s="24">
        <v>2523.05</v>
      </c>
      <c r="J8" s="310">
        <f t="shared" si="0"/>
        <v>81.38870967741936</v>
      </c>
    </row>
    <row r="9" spans="1:10" ht="12.75">
      <c r="A9" s="30" t="s">
        <v>320</v>
      </c>
      <c r="B9" s="4" t="s">
        <v>320</v>
      </c>
      <c r="C9" s="4" t="s">
        <v>93</v>
      </c>
      <c r="D9" s="4" t="s">
        <v>326</v>
      </c>
      <c r="E9" s="4" t="s">
        <v>95</v>
      </c>
      <c r="F9" s="24">
        <v>3900</v>
      </c>
      <c r="G9" s="24">
        <v>3900</v>
      </c>
      <c r="H9" s="24">
        <v>3900</v>
      </c>
      <c r="I9" s="24">
        <v>2055.55</v>
      </c>
      <c r="J9" s="310">
        <f t="shared" si="0"/>
        <v>52.706410256410265</v>
      </c>
    </row>
    <row r="10" spans="1:10" ht="12.75">
      <c r="A10" s="30" t="s">
        <v>320</v>
      </c>
      <c r="B10" s="4" t="s">
        <v>320</v>
      </c>
      <c r="C10" s="4" t="s">
        <v>96</v>
      </c>
      <c r="D10" s="4" t="s">
        <v>326</v>
      </c>
      <c r="E10" s="4" t="s">
        <v>97</v>
      </c>
      <c r="F10" s="24">
        <v>6100</v>
      </c>
      <c r="G10" s="24">
        <v>6100</v>
      </c>
      <c r="H10" s="24">
        <v>6100</v>
      </c>
      <c r="I10" s="24">
        <v>5168.21</v>
      </c>
      <c r="J10" s="310">
        <f t="shared" si="0"/>
        <v>84.72475409836065</v>
      </c>
    </row>
    <row r="11" spans="1:10" ht="12.75">
      <c r="A11" s="30" t="s">
        <v>320</v>
      </c>
      <c r="B11" s="4" t="s">
        <v>320</v>
      </c>
      <c r="C11" s="4" t="s">
        <v>96</v>
      </c>
      <c r="D11" s="4" t="s">
        <v>326</v>
      </c>
      <c r="E11" s="4" t="s">
        <v>98</v>
      </c>
      <c r="F11" s="24">
        <v>4530</v>
      </c>
      <c r="G11" s="24">
        <v>4530</v>
      </c>
      <c r="H11" s="24">
        <v>4530</v>
      </c>
      <c r="I11" s="24">
        <v>4280.48</v>
      </c>
      <c r="J11" s="310">
        <f t="shared" si="0"/>
        <v>94.49183222958057</v>
      </c>
    </row>
    <row r="12" spans="1:10" ht="12.75">
      <c r="A12" s="30" t="s">
        <v>320</v>
      </c>
      <c r="B12" s="4" t="s">
        <v>320</v>
      </c>
      <c r="C12" s="4" t="s">
        <v>99</v>
      </c>
      <c r="D12" s="4" t="s">
        <v>326</v>
      </c>
      <c r="E12" s="4" t="s">
        <v>100</v>
      </c>
      <c r="F12" s="24">
        <v>30</v>
      </c>
      <c r="G12" s="24">
        <v>30</v>
      </c>
      <c r="H12" s="24">
        <v>30</v>
      </c>
      <c r="I12" s="24">
        <v>13.19</v>
      </c>
      <c r="J12" s="310">
        <f t="shared" si="0"/>
        <v>43.96666666666667</v>
      </c>
    </row>
    <row r="13" spans="1:10" s="68" customFormat="1" ht="12.75">
      <c r="A13" s="63"/>
      <c r="B13" s="64"/>
      <c r="C13" s="64" t="s">
        <v>161</v>
      </c>
      <c r="D13" s="64"/>
      <c r="E13" s="64" t="s">
        <v>162</v>
      </c>
      <c r="F13" s="65">
        <f>SUM(F14:F18)</f>
        <v>21009</v>
      </c>
      <c r="G13" s="65">
        <f>SUM(G14:G18)</f>
        <v>21009</v>
      </c>
      <c r="H13" s="65">
        <f>SUM(H14:H18)</f>
        <v>21009</v>
      </c>
      <c r="I13" s="65">
        <f>SUM(I14:I18)</f>
        <v>16811.309999999998</v>
      </c>
      <c r="J13" s="294">
        <f t="shared" si="0"/>
        <v>80.01956304440952</v>
      </c>
    </row>
    <row r="14" spans="1:10" ht="12.75">
      <c r="A14" s="30" t="s">
        <v>320</v>
      </c>
      <c r="B14" s="4"/>
      <c r="C14" s="4" t="s">
        <v>101</v>
      </c>
      <c r="D14" s="4" t="s">
        <v>326</v>
      </c>
      <c r="E14" s="4" t="s">
        <v>102</v>
      </c>
      <c r="F14" s="24">
        <v>620</v>
      </c>
      <c r="G14" s="24">
        <v>620</v>
      </c>
      <c r="H14" s="24">
        <v>620</v>
      </c>
      <c r="I14" s="24">
        <v>555.5</v>
      </c>
      <c r="J14" s="310">
        <f t="shared" si="0"/>
        <v>89.59677419354838</v>
      </c>
    </row>
    <row r="15" spans="1:10" ht="12.75">
      <c r="A15" s="30" t="s">
        <v>320</v>
      </c>
      <c r="B15" s="4" t="s">
        <v>320</v>
      </c>
      <c r="C15" s="4" t="s">
        <v>103</v>
      </c>
      <c r="D15" s="4" t="s">
        <v>326</v>
      </c>
      <c r="E15" s="4" t="s">
        <v>104</v>
      </c>
      <c r="F15" s="24">
        <v>1500</v>
      </c>
      <c r="G15" s="24">
        <v>1500</v>
      </c>
      <c r="H15" s="24">
        <v>1500</v>
      </c>
      <c r="I15" s="24">
        <v>1493.5</v>
      </c>
      <c r="J15" s="310">
        <f t="shared" si="0"/>
        <v>99.56666666666666</v>
      </c>
    </row>
    <row r="16" spans="1:10" ht="12.75">
      <c r="A16" s="30" t="s">
        <v>320</v>
      </c>
      <c r="B16" s="4" t="s">
        <v>320</v>
      </c>
      <c r="C16" s="4" t="s">
        <v>105</v>
      </c>
      <c r="D16" s="4" t="s">
        <v>326</v>
      </c>
      <c r="E16" s="4" t="s">
        <v>106</v>
      </c>
      <c r="F16" s="24">
        <v>400</v>
      </c>
      <c r="G16" s="24">
        <v>400</v>
      </c>
      <c r="H16" s="24">
        <v>400</v>
      </c>
      <c r="I16" s="24">
        <v>214.5</v>
      </c>
      <c r="J16" s="310">
        <f t="shared" si="0"/>
        <v>53.625</v>
      </c>
    </row>
    <row r="17" spans="1:10" ht="12.75">
      <c r="A17" s="30" t="s">
        <v>320</v>
      </c>
      <c r="B17" s="4" t="s">
        <v>320</v>
      </c>
      <c r="C17" s="4" t="s">
        <v>107</v>
      </c>
      <c r="D17" s="4" t="s">
        <v>326</v>
      </c>
      <c r="E17" s="4" t="s">
        <v>382</v>
      </c>
      <c r="F17" s="24">
        <v>17000</v>
      </c>
      <c r="G17" s="24">
        <v>17000</v>
      </c>
      <c r="H17" s="24">
        <v>16800</v>
      </c>
      <c r="I17" s="24">
        <v>12881.81</v>
      </c>
      <c r="J17" s="310">
        <f t="shared" si="0"/>
        <v>76.67744047619047</v>
      </c>
    </row>
    <row r="18" spans="1:10" ht="12.75">
      <c r="A18" s="30" t="s">
        <v>320</v>
      </c>
      <c r="B18" s="4" t="s">
        <v>320</v>
      </c>
      <c r="C18" s="4" t="s">
        <v>107</v>
      </c>
      <c r="D18" s="4" t="s">
        <v>326</v>
      </c>
      <c r="E18" s="4" t="s">
        <v>383</v>
      </c>
      <c r="F18" s="24">
        <v>1489</v>
      </c>
      <c r="G18" s="24">
        <v>1489</v>
      </c>
      <c r="H18" s="24">
        <v>1689</v>
      </c>
      <c r="I18" s="24">
        <v>1666</v>
      </c>
      <c r="J18" s="310">
        <f t="shared" si="0"/>
        <v>98.63824748371817</v>
      </c>
    </row>
    <row r="19" spans="1:10" s="1" customFormat="1" ht="12.75">
      <c r="A19" s="34"/>
      <c r="B19" s="3"/>
      <c r="C19" s="3" t="s">
        <v>163</v>
      </c>
      <c r="D19" s="3"/>
      <c r="E19" s="3" t="s">
        <v>164</v>
      </c>
      <c r="F19" s="70">
        <f>SUM(F20:F27)</f>
        <v>5450</v>
      </c>
      <c r="G19" s="70">
        <f>SUM(G20:G27)</f>
        <v>5450</v>
      </c>
      <c r="H19" s="70">
        <f>SUM(H20:H27)</f>
        <v>5450</v>
      </c>
      <c r="I19" s="70">
        <f>SUM(I20:I27)</f>
        <v>3651.1</v>
      </c>
      <c r="J19" s="294">
        <f t="shared" si="0"/>
        <v>66.99266055045871</v>
      </c>
    </row>
    <row r="20" spans="1:10" ht="25.5">
      <c r="A20" s="30" t="s">
        <v>320</v>
      </c>
      <c r="B20" s="4" t="s">
        <v>320</v>
      </c>
      <c r="C20" s="4" t="s">
        <v>108</v>
      </c>
      <c r="D20" s="4" t="s">
        <v>326</v>
      </c>
      <c r="E20" s="42" t="s">
        <v>582</v>
      </c>
      <c r="F20" s="24">
        <v>1900</v>
      </c>
      <c r="G20" s="24">
        <v>1900</v>
      </c>
      <c r="H20" s="24">
        <v>1900</v>
      </c>
      <c r="I20" s="24">
        <v>1729.31</v>
      </c>
      <c r="J20" s="310">
        <f t="shared" si="0"/>
        <v>91.01631578947368</v>
      </c>
    </row>
    <row r="21" spans="1:10" ht="12.75">
      <c r="A21" s="30" t="s">
        <v>320</v>
      </c>
      <c r="B21" s="4" t="s">
        <v>320</v>
      </c>
      <c r="C21" s="4" t="s">
        <v>109</v>
      </c>
      <c r="D21" s="4" t="s">
        <v>326</v>
      </c>
      <c r="E21" s="4" t="s">
        <v>252</v>
      </c>
      <c r="F21" s="24">
        <v>120</v>
      </c>
      <c r="G21" s="24">
        <v>120</v>
      </c>
      <c r="H21" s="24">
        <v>120</v>
      </c>
      <c r="I21" s="24">
        <v>48.29</v>
      </c>
      <c r="J21" s="310">
        <f t="shared" si="0"/>
        <v>40.24166666666667</v>
      </c>
    </row>
    <row r="22" spans="1:10" ht="12.75">
      <c r="A22" s="30"/>
      <c r="B22" s="4"/>
      <c r="C22" s="4" t="s">
        <v>109</v>
      </c>
      <c r="D22" s="4" t="s">
        <v>326</v>
      </c>
      <c r="E22" s="4" t="s">
        <v>502</v>
      </c>
      <c r="F22" s="24">
        <v>0</v>
      </c>
      <c r="G22" s="24">
        <v>344</v>
      </c>
      <c r="H22" s="24">
        <v>344</v>
      </c>
      <c r="I22" s="24">
        <v>171</v>
      </c>
      <c r="J22" s="310">
        <f>I22/H22*100</f>
        <v>49.7093023255814</v>
      </c>
    </row>
    <row r="23" spans="1:10" ht="12.75">
      <c r="A23" s="30"/>
      <c r="B23" s="4"/>
      <c r="C23" s="4" t="s">
        <v>109</v>
      </c>
      <c r="D23" s="4" t="s">
        <v>326</v>
      </c>
      <c r="E23" s="4" t="s">
        <v>280</v>
      </c>
      <c r="F23" s="24">
        <v>530</v>
      </c>
      <c r="G23" s="24">
        <v>530</v>
      </c>
      <c r="H23" s="24">
        <v>530</v>
      </c>
      <c r="I23" s="24">
        <v>315</v>
      </c>
      <c r="J23" s="310">
        <f t="shared" si="0"/>
        <v>59.43396226415094</v>
      </c>
    </row>
    <row r="24" spans="1:10" ht="12.75">
      <c r="A24" s="30"/>
      <c r="B24" s="4"/>
      <c r="C24" s="4" t="s">
        <v>109</v>
      </c>
      <c r="D24" s="4" t="s">
        <v>326</v>
      </c>
      <c r="E24" s="4" t="s">
        <v>550</v>
      </c>
      <c r="F24" s="24">
        <v>900</v>
      </c>
      <c r="G24" s="24">
        <v>556</v>
      </c>
      <c r="H24" s="24">
        <v>151</v>
      </c>
      <c r="I24" s="24">
        <v>0</v>
      </c>
      <c r="J24" s="310">
        <f t="shared" si="0"/>
        <v>0</v>
      </c>
    </row>
    <row r="25" spans="1:10" ht="12.75">
      <c r="A25" s="30"/>
      <c r="B25" s="4"/>
      <c r="C25" s="4" t="s">
        <v>109</v>
      </c>
      <c r="D25" s="4" t="s">
        <v>326</v>
      </c>
      <c r="E25" s="4" t="s">
        <v>231</v>
      </c>
      <c r="F25" s="24">
        <v>1800</v>
      </c>
      <c r="G25" s="24">
        <v>1800</v>
      </c>
      <c r="H25" s="24">
        <v>1800</v>
      </c>
      <c r="I25" s="24">
        <v>900</v>
      </c>
      <c r="J25" s="310">
        <f t="shared" si="0"/>
        <v>50</v>
      </c>
    </row>
    <row r="26" spans="1:10" ht="12.75">
      <c r="A26" s="30"/>
      <c r="B26" s="4"/>
      <c r="C26" s="4" t="s">
        <v>109</v>
      </c>
      <c r="D26" s="4" t="s">
        <v>326</v>
      </c>
      <c r="E26" s="4" t="s">
        <v>583</v>
      </c>
      <c r="F26" s="24">
        <v>0</v>
      </c>
      <c r="G26" s="24">
        <v>0</v>
      </c>
      <c r="H26" s="24">
        <v>405</v>
      </c>
      <c r="I26" s="24">
        <v>405</v>
      </c>
      <c r="J26" s="310">
        <f>I26/H26*100</f>
        <v>100</v>
      </c>
    </row>
    <row r="27" spans="1:10" ht="12.75">
      <c r="A27" s="30"/>
      <c r="B27" s="4"/>
      <c r="C27" s="4" t="s">
        <v>281</v>
      </c>
      <c r="D27" s="4" t="s">
        <v>326</v>
      </c>
      <c r="E27" s="4" t="s">
        <v>282</v>
      </c>
      <c r="F27" s="24">
        <v>200</v>
      </c>
      <c r="G27" s="24">
        <v>200</v>
      </c>
      <c r="H27" s="24">
        <v>200</v>
      </c>
      <c r="I27" s="24">
        <v>82.5</v>
      </c>
      <c r="J27" s="310">
        <f t="shared" si="0"/>
        <v>41.25</v>
      </c>
    </row>
    <row r="28" spans="1:10" s="1" customFormat="1" ht="12.75">
      <c r="A28" s="34"/>
      <c r="B28" s="3"/>
      <c r="C28" s="3" t="s">
        <v>165</v>
      </c>
      <c r="D28" s="3"/>
      <c r="E28" s="3" t="s">
        <v>166</v>
      </c>
      <c r="F28" s="25">
        <f>SUM(F29:F53)</f>
        <v>5000</v>
      </c>
      <c r="G28" s="25">
        <f>SUM(G29:G53)</f>
        <v>5000</v>
      </c>
      <c r="H28" s="25">
        <f>SUM(H29:H53)</f>
        <v>5000</v>
      </c>
      <c r="I28" s="25">
        <f>SUM(I29:I53)</f>
        <v>2717.01</v>
      </c>
      <c r="J28" s="294">
        <f t="shared" si="0"/>
        <v>54.3402</v>
      </c>
    </row>
    <row r="29" spans="1:10" ht="12.75">
      <c r="A29" s="30" t="s">
        <v>320</v>
      </c>
      <c r="B29" s="4" t="s">
        <v>320</v>
      </c>
      <c r="C29" s="153" t="s">
        <v>110</v>
      </c>
      <c r="D29" s="153" t="s">
        <v>326</v>
      </c>
      <c r="E29" s="153" t="s">
        <v>130</v>
      </c>
      <c r="F29" s="154">
        <v>230</v>
      </c>
      <c r="G29" s="154">
        <v>230</v>
      </c>
      <c r="H29" s="154">
        <v>230</v>
      </c>
      <c r="I29" s="154">
        <v>82.5</v>
      </c>
      <c r="J29" s="310">
        <f t="shared" si="0"/>
        <v>35.869565217391305</v>
      </c>
    </row>
    <row r="30" spans="1:10" ht="12.75">
      <c r="A30" s="30" t="s">
        <v>320</v>
      </c>
      <c r="B30" s="4" t="s">
        <v>320</v>
      </c>
      <c r="C30" s="153" t="s">
        <v>110</v>
      </c>
      <c r="D30" s="153" t="s">
        <v>326</v>
      </c>
      <c r="E30" s="153" t="s">
        <v>131</v>
      </c>
      <c r="F30" s="154">
        <v>220</v>
      </c>
      <c r="G30" s="154">
        <v>220</v>
      </c>
      <c r="H30" s="154">
        <v>220</v>
      </c>
      <c r="I30" s="154">
        <v>106</v>
      </c>
      <c r="J30" s="310">
        <f t="shared" si="0"/>
        <v>48.18181818181818</v>
      </c>
    </row>
    <row r="31" spans="1:10" ht="12.75">
      <c r="A31" s="30"/>
      <c r="B31" s="4"/>
      <c r="C31" s="153" t="s">
        <v>110</v>
      </c>
      <c r="D31" s="153" t="s">
        <v>326</v>
      </c>
      <c r="E31" s="153" t="s">
        <v>260</v>
      </c>
      <c r="F31" s="154">
        <v>11</v>
      </c>
      <c r="G31" s="154">
        <v>11</v>
      </c>
      <c r="H31" s="154">
        <v>11</v>
      </c>
      <c r="I31" s="154">
        <v>4.5</v>
      </c>
      <c r="J31" s="310">
        <f>I31/H31*100</f>
        <v>40.909090909090914</v>
      </c>
    </row>
    <row r="32" spans="1:10" ht="12.75">
      <c r="A32" s="30" t="s">
        <v>320</v>
      </c>
      <c r="B32" s="4" t="s">
        <v>320</v>
      </c>
      <c r="C32" s="153" t="s">
        <v>110</v>
      </c>
      <c r="D32" s="153" t="s">
        <v>326</v>
      </c>
      <c r="E32" s="153" t="s">
        <v>132</v>
      </c>
      <c r="F32" s="154">
        <v>400</v>
      </c>
      <c r="G32" s="154">
        <v>400</v>
      </c>
      <c r="H32" s="154">
        <v>400</v>
      </c>
      <c r="I32" s="154">
        <v>118.5</v>
      </c>
      <c r="J32" s="310">
        <f t="shared" si="0"/>
        <v>29.625</v>
      </c>
    </row>
    <row r="33" spans="1:10" ht="12.75">
      <c r="A33" s="30" t="s">
        <v>320</v>
      </c>
      <c r="B33" s="4" t="s">
        <v>320</v>
      </c>
      <c r="C33" s="153" t="s">
        <v>110</v>
      </c>
      <c r="D33" s="153" t="s">
        <v>326</v>
      </c>
      <c r="E33" s="153" t="s">
        <v>133</v>
      </c>
      <c r="F33" s="154">
        <v>15</v>
      </c>
      <c r="G33" s="154">
        <v>15</v>
      </c>
      <c r="H33" s="154">
        <v>15</v>
      </c>
      <c r="I33" s="154">
        <v>3</v>
      </c>
      <c r="J33" s="310">
        <f t="shared" si="0"/>
        <v>20</v>
      </c>
    </row>
    <row r="34" spans="1:10" ht="12.75">
      <c r="A34" s="30" t="s">
        <v>320</v>
      </c>
      <c r="B34" s="4" t="s">
        <v>320</v>
      </c>
      <c r="C34" s="153" t="s">
        <v>110</v>
      </c>
      <c r="D34" s="153" t="s">
        <v>326</v>
      </c>
      <c r="E34" s="153" t="s">
        <v>134</v>
      </c>
      <c r="F34" s="154">
        <v>10</v>
      </c>
      <c r="G34" s="154">
        <v>10</v>
      </c>
      <c r="H34" s="154">
        <v>10</v>
      </c>
      <c r="I34" s="154">
        <v>0</v>
      </c>
      <c r="J34" s="310">
        <f t="shared" si="0"/>
        <v>0</v>
      </c>
    </row>
    <row r="35" spans="1:10" ht="12.75">
      <c r="A35" s="30" t="s">
        <v>320</v>
      </c>
      <c r="B35" s="4" t="s">
        <v>320</v>
      </c>
      <c r="C35" s="153" t="s">
        <v>110</v>
      </c>
      <c r="D35" s="153" t="s">
        <v>326</v>
      </c>
      <c r="E35" s="153" t="s">
        <v>135</v>
      </c>
      <c r="F35" s="154">
        <v>30</v>
      </c>
      <c r="G35" s="154">
        <v>30</v>
      </c>
      <c r="H35" s="154">
        <v>30</v>
      </c>
      <c r="I35" s="154">
        <v>0</v>
      </c>
      <c r="J35" s="310">
        <f t="shared" si="0"/>
        <v>0</v>
      </c>
    </row>
    <row r="36" spans="1:10" ht="12.75">
      <c r="A36" s="30" t="s">
        <v>320</v>
      </c>
      <c r="B36" s="4" t="s">
        <v>320</v>
      </c>
      <c r="C36" s="153" t="s">
        <v>110</v>
      </c>
      <c r="D36" s="153" t="s">
        <v>326</v>
      </c>
      <c r="E36" s="153" t="s">
        <v>136</v>
      </c>
      <c r="F36" s="154">
        <v>50</v>
      </c>
      <c r="G36" s="154">
        <v>50</v>
      </c>
      <c r="H36" s="154">
        <v>50</v>
      </c>
      <c r="I36" s="154">
        <v>10.5</v>
      </c>
      <c r="J36" s="310">
        <f t="shared" si="0"/>
        <v>21</v>
      </c>
    </row>
    <row r="37" spans="1:10" ht="13.5" thickBot="1">
      <c r="A37" s="30"/>
      <c r="B37" s="4"/>
      <c r="C37" s="153" t="s">
        <v>110</v>
      </c>
      <c r="D37" s="153" t="s">
        <v>326</v>
      </c>
      <c r="E37" s="153" t="s">
        <v>234</v>
      </c>
      <c r="F37" s="154">
        <v>5</v>
      </c>
      <c r="G37" s="154">
        <v>5</v>
      </c>
      <c r="H37" s="154">
        <v>6</v>
      </c>
      <c r="I37" s="154">
        <v>6</v>
      </c>
      <c r="J37" s="310">
        <f t="shared" si="0"/>
        <v>100</v>
      </c>
    </row>
    <row r="38" spans="1:10" s="1" customFormat="1" ht="38.25">
      <c r="A38" s="26" t="s">
        <v>90</v>
      </c>
      <c r="B38" s="27" t="s">
        <v>31</v>
      </c>
      <c r="C38" s="27" t="s">
        <v>314</v>
      </c>
      <c r="D38" s="27" t="s">
        <v>315</v>
      </c>
      <c r="E38" s="27" t="s">
        <v>316</v>
      </c>
      <c r="F38" s="28" t="s">
        <v>317</v>
      </c>
      <c r="G38" s="200" t="s">
        <v>251</v>
      </c>
      <c r="H38" s="200" t="s">
        <v>318</v>
      </c>
      <c r="I38" s="28" t="s">
        <v>319</v>
      </c>
      <c r="J38" s="322" t="s">
        <v>32</v>
      </c>
    </row>
    <row r="39" spans="1:10" ht="12.75">
      <c r="A39" s="30"/>
      <c r="B39" s="4"/>
      <c r="C39" s="153" t="s">
        <v>110</v>
      </c>
      <c r="D39" s="153" t="s">
        <v>326</v>
      </c>
      <c r="E39" s="153" t="s">
        <v>235</v>
      </c>
      <c r="F39" s="154">
        <v>21</v>
      </c>
      <c r="G39" s="154">
        <v>21</v>
      </c>
      <c r="H39" s="154">
        <v>20</v>
      </c>
      <c r="I39" s="154">
        <v>6</v>
      </c>
      <c r="J39" s="310">
        <f>I39/H39*100</f>
        <v>30</v>
      </c>
    </row>
    <row r="40" spans="1:10" ht="12" customHeight="1">
      <c r="A40" s="30"/>
      <c r="B40" s="4"/>
      <c r="C40" s="153" t="s">
        <v>110</v>
      </c>
      <c r="D40" s="153" t="s">
        <v>326</v>
      </c>
      <c r="E40" s="153" t="s">
        <v>232</v>
      </c>
      <c r="F40" s="154">
        <v>8</v>
      </c>
      <c r="G40" s="154">
        <v>8</v>
      </c>
      <c r="H40" s="154">
        <v>8</v>
      </c>
      <c r="I40" s="154">
        <v>0</v>
      </c>
      <c r="J40" s="310">
        <f>I40/H40*100</f>
        <v>0</v>
      </c>
    </row>
    <row r="41" spans="1:10" ht="12.75">
      <c r="A41" s="30"/>
      <c r="B41" s="4"/>
      <c r="C41" s="153" t="s">
        <v>261</v>
      </c>
      <c r="D41" s="153" t="s">
        <v>326</v>
      </c>
      <c r="E41" s="153" t="s">
        <v>236</v>
      </c>
      <c r="F41" s="154">
        <v>0</v>
      </c>
      <c r="G41" s="154">
        <v>0</v>
      </c>
      <c r="H41" s="154">
        <v>0</v>
      </c>
      <c r="I41" s="154">
        <v>36.59</v>
      </c>
      <c r="J41" s="310"/>
    </row>
    <row r="42" spans="1:10" ht="12.75">
      <c r="A42" s="30" t="s">
        <v>320</v>
      </c>
      <c r="B42" s="4" t="s">
        <v>320</v>
      </c>
      <c r="C42" s="153" t="s">
        <v>137</v>
      </c>
      <c r="D42" s="153" t="s">
        <v>326</v>
      </c>
      <c r="E42" s="153" t="s">
        <v>138</v>
      </c>
      <c r="F42" s="154">
        <f>370+150</f>
        <v>520</v>
      </c>
      <c r="G42" s="154">
        <v>520</v>
      </c>
      <c r="H42" s="154">
        <v>520</v>
      </c>
      <c r="I42" s="154">
        <v>164</v>
      </c>
      <c r="J42" s="310">
        <f aca="true" t="shared" si="1" ref="J42:J53">I42/H42*100</f>
        <v>31.538461538461537</v>
      </c>
    </row>
    <row r="43" spans="1:10" ht="12.75">
      <c r="A43" s="30" t="s">
        <v>320</v>
      </c>
      <c r="B43" s="4" t="s">
        <v>320</v>
      </c>
      <c r="C43" s="153" t="s">
        <v>137</v>
      </c>
      <c r="D43" s="153" t="s">
        <v>326</v>
      </c>
      <c r="E43" s="153" t="s">
        <v>127</v>
      </c>
      <c r="F43" s="154">
        <v>278</v>
      </c>
      <c r="G43" s="154">
        <v>278</v>
      </c>
      <c r="H43" s="154">
        <v>278</v>
      </c>
      <c r="I43" s="154">
        <v>277.2</v>
      </c>
      <c r="J43" s="310">
        <f>I43/H43*100</f>
        <v>99.71223021582733</v>
      </c>
    </row>
    <row r="44" spans="1:10" ht="12.75">
      <c r="A44" s="30"/>
      <c r="B44" s="4"/>
      <c r="C44" s="153" t="s">
        <v>137</v>
      </c>
      <c r="D44" s="153" t="s">
        <v>326</v>
      </c>
      <c r="E44" s="153" t="s">
        <v>262</v>
      </c>
      <c r="F44" s="154">
        <v>787</v>
      </c>
      <c r="G44" s="154">
        <v>787</v>
      </c>
      <c r="H44" s="154">
        <v>949</v>
      </c>
      <c r="I44" s="154">
        <v>948.68</v>
      </c>
      <c r="J44" s="310">
        <f>I44/H44*100</f>
        <v>99.96628029504741</v>
      </c>
    </row>
    <row r="45" spans="1:10" ht="12.75">
      <c r="A45" s="30"/>
      <c r="B45" s="4"/>
      <c r="C45" s="153" t="s">
        <v>137</v>
      </c>
      <c r="D45" s="153" t="s">
        <v>326</v>
      </c>
      <c r="E45" s="153" t="s">
        <v>285</v>
      </c>
      <c r="F45" s="154">
        <v>20</v>
      </c>
      <c r="G45" s="154">
        <v>20</v>
      </c>
      <c r="H45" s="154">
        <v>20</v>
      </c>
      <c r="I45" s="154">
        <v>0</v>
      </c>
      <c r="J45" s="310">
        <f>I45/H45*100</f>
        <v>0</v>
      </c>
    </row>
    <row r="46" spans="1:10" ht="12.75">
      <c r="A46" s="30" t="s">
        <v>320</v>
      </c>
      <c r="B46" s="4" t="s">
        <v>320</v>
      </c>
      <c r="C46" s="153" t="s">
        <v>137</v>
      </c>
      <c r="D46" s="153" t="s">
        <v>326</v>
      </c>
      <c r="E46" s="153" t="s">
        <v>139</v>
      </c>
      <c r="F46" s="154">
        <v>390</v>
      </c>
      <c r="G46" s="154">
        <v>390</v>
      </c>
      <c r="H46" s="154">
        <v>390</v>
      </c>
      <c r="I46" s="154">
        <v>205</v>
      </c>
      <c r="J46" s="310">
        <f t="shared" si="1"/>
        <v>52.56410256410257</v>
      </c>
    </row>
    <row r="47" spans="1:10" ht="12.75">
      <c r="A47" s="30" t="s">
        <v>320</v>
      </c>
      <c r="B47" s="4" t="s">
        <v>320</v>
      </c>
      <c r="C47" s="153" t="s">
        <v>137</v>
      </c>
      <c r="D47" s="153" t="s">
        <v>326</v>
      </c>
      <c r="E47" s="153" t="s">
        <v>140</v>
      </c>
      <c r="F47" s="154">
        <v>500</v>
      </c>
      <c r="G47" s="154">
        <v>500</v>
      </c>
      <c r="H47" s="154">
        <v>338</v>
      </c>
      <c r="I47" s="154">
        <v>112.86</v>
      </c>
      <c r="J47" s="310">
        <f t="shared" si="1"/>
        <v>33.3905325443787</v>
      </c>
    </row>
    <row r="48" spans="1:10" ht="12.75">
      <c r="A48" s="30" t="s">
        <v>320</v>
      </c>
      <c r="B48" s="4" t="s">
        <v>320</v>
      </c>
      <c r="C48" s="153" t="s">
        <v>137</v>
      </c>
      <c r="D48" s="153" t="s">
        <v>326</v>
      </c>
      <c r="E48" s="153" t="s">
        <v>194</v>
      </c>
      <c r="F48" s="154">
        <v>80</v>
      </c>
      <c r="G48" s="154">
        <v>80</v>
      </c>
      <c r="H48" s="154">
        <v>80</v>
      </c>
      <c r="I48" s="154">
        <v>34.57</v>
      </c>
      <c r="J48" s="310">
        <f t="shared" si="1"/>
        <v>43.2125</v>
      </c>
    </row>
    <row r="49" spans="1:10" ht="12.75">
      <c r="A49" s="30" t="s">
        <v>320</v>
      </c>
      <c r="B49" s="4" t="s">
        <v>320</v>
      </c>
      <c r="C49" s="153" t="s">
        <v>137</v>
      </c>
      <c r="D49" s="153" t="s">
        <v>326</v>
      </c>
      <c r="E49" s="153" t="s">
        <v>141</v>
      </c>
      <c r="F49" s="154">
        <v>25</v>
      </c>
      <c r="G49" s="154">
        <v>25</v>
      </c>
      <c r="H49" s="154">
        <v>25</v>
      </c>
      <c r="I49" s="154">
        <v>4.5</v>
      </c>
      <c r="J49" s="310">
        <f t="shared" si="1"/>
        <v>18</v>
      </c>
    </row>
    <row r="50" spans="1:10" ht="12.75">
      <c r="A50" s="30" t="s">
        <v>320</v>
      </c>
      <c r="B50" s="4" t="s">
        <v>320</v>
      </c>
      <c r="C50" s="153" t="s">
        <v>137</v>
      </c>
      <c r="D50" s="153" t="s">
        <v>326</v>
      </c>
      <c r="E50" s="153" t="s">
        <v>142</v>
      </c>
      <c r="F50" s="154">
        <v>0</v>
      </c>
      <c r="G50" s="154">
        <v>0</v>
      </c>
      <c r="H50" s="154">
        <v>0</v>
      </c>
      <c r="I50" s="154">
        <v>0</v>
      </c>
      <c r="J50" s="310">
        <v>0</v>
      </c>
    </row>
    <row r="51" spans="1:10" ht="12.75">
      <c r="A51" s="30"/>
      <c r="B51" s="4"/>
      <c r="C51" s="153" t="s">
        <v>137</v>
      </c>
      <c r="D51" s="153" t="s">
        <v>326</v>
      </c>
      <c r="E51" s="153" t="s">
        <v>237</v>
      </c>
      <c r="F51" s="154">
        <v>200</v>
      </c>
      <c r="G51" s="154">
        <v>200</v>
      </c>
      <c r="H51" s="154">
        <v>200</v>
      </c>
      <c r="I51" s="154">
        <v>153.75</v>
      </c>
      <c r="J51" s="310">
        <f t="shared" si="1"/>
        <v>76.875</v>
      </c>
    </row>
    <row r="52" spans="1:10" ht="12.75">
      <c r="A52" s="30" t="s">
        <v>320</v>
      </c>
      <c r="B52" s="4" t="s">
        <v>320</v>
      </c>
      <c r="C52" s="153" t="s">
        <v>143</v>
      </c>
      <c r="D52" s="153" t="s">
        <v>326</v>
      </c>
      <c r="E52" s="153" t="s">
        <v>195</v>
      </c>
      <c r="F52" s="154">
        <v>700</v>
      </c>
      <c r="G52" s="154">
        <v>700</v>
      </c>
      <c r="H52" s="154">
        <v>700</v>
      </c>
      <c r="I52" s="154">
        <v>296.61</v>
      </c>
      <c r="J52" s="310">
        <f t="shared" si="1"/>
        <v>42.37285714285714</v>
      </c>
    </row>
    <row r="53" spans="1:10" ht="12.75">
      <c r="A53" s="30" t="s">
        <v>320</v>
      </c>
      <c r="B53" s="4" t="s">
        <v>320</v>
      </c>
      <c r="C53" s="153" t="s">
        <v>144</v>
      </c>
      <c r="D53" s="153" t="s">
        <v>326</v>
      </c>
      <c r="E53" s="153" t="s">
        <v>584</v>
      </c>
      <c r="F53" s="154">
        <v>500</v>
      </c>
      <c r="G53" s="154">
        <v>500</v>
      </c>
      <c r="H53" s="154">
        <v>500</v>
      </c>
      <c r="I53" s="154">
        <v>146.25</v>
      </c>
      <c r="J53" s="310">
        <f t="shared" si="1"/>
        <v>29.25</v>
      </c>
    </row>
    <row r="54" spans="1:10" s="1" customFormat="1" ht="12.75">
      <c r="A54" s="34"/>
      <c r="B54" s="3"/>
      <c r="C54" s="3" t="s">
        <v>167</v>
      </c>
      <c r="D54" s="3"/>
      <c r="E54" s="3" t="s">
        <v>168</v>
      </c>
      <c r="F54" s="25">
        <f>SUM(F55:F57)</f>
        <v>150</v>
      </c>
      <c r="G54" s="25">
        <f>SUM(G55:G57)</f>
        <v>150</v>
      </c>
      <c r="H54" s="25">
        <f>SUM(H55:H57)</f>
        <v>150</v>
      </c>
      <c r="I54" s="25">
        <f>SUM(I55:I57)</f>
        <v>55</v>
      </c>
      <c r="J54" s="294">
        <f aca="true" t="shared" si="2" ref="J54:J63">I54/H54*100</f>
        <v>36.666666666666664</v>
      </c>
    </row>
    <row r="55" spans="1:10" ht="12.75">
      <c r="A55" s="30" t="s">
        <v>320</v>
      </c>
      <c r="B55" s="4" t="s">
        <v>320</v>
      </c>
      <c r="C55" s="4" t="s">
        <v>145</v>
      </c>
      <c r="D55" s="4" t="s">
        <v>326</v>
      </c>
      <c r="E55" s="4" t="s">
        <v>386</v>
      </c>
      <c r="F55" s="24">
        <v>40</v>
      </c>
      <c r="G55" s="24">
        <v>40</v>
      </c>
      <c r="H55" s="24">
        <v>50</v>
      </c>
      <c r="I55" s="24">
        <v>41.36</v>
      </c>
      <c r="J55" s="310">
        <f t="shared" si="2"/>
        <v>82.72</v>
      </c>
    </row>
    <row r="56" spans="1:10" ht="12.75">
      <c r="A56" s="30" t="s">
        <v>320</v>
      </c>
      <c r="B56" s="4" t="s">
        <v>320</v>
      </c>
      <c r="C56" s="4" t="s">
        <v>145</v>
      </c>
      <c r="D56" s="4" t="s">
        <v>326</v>
      </c>
      <c r="E56" s="4" t="s">
        <v>384</v>
      </c>
      <c r="F56" s="24">
        <v>50</v>
      </c>
      <c r="G56" s="24">
        <v>50</v>
      </c>
      <c r="H56" s="24">
        <v>50</v>
      </c>
      <c r="I56" s="24">
        <v>12.03</v>
      </c>
      <c r="J56" s="310">
        <f t="shared" si="2"/>
        <v>24.06</v>
      </c>
    </row>
    <row r="57" spans="1:10" ht="12.75">
      <c r="A57" s="30" t="s">
        <v>320</v>
      </c>
      <c r="B57" s="4" t="s">
        <v>320</v>
      </c>
      <c r="C57" s="4" t="s">
        <v>145</v>
      </c>
      <c r="D57" s="4" t="s">
        <v>326</v>
      </c>
      <c r="E57" s="4" t="s">
        <v>385</v>
      </c>
      <c r="F57" s="24">
        <v>60</v>
      </c>
      <c r="G57" s="24">
        <v>60</v>
      </c>
      <c r="H57" s="24">
        <v>50</v>
      </c>
      <c r="I57" s="24">
        <v>1.61</v>
      </c>
      <c r="J57" s="310">
        <f t="shared" si="2"/>
        <v>3.2199999999999998</v>
      </c>
    </row>
    <row r="58" spans="1:10" s="1" customFormat="1" ht="12.75">
      <c r="A58" s="34"/>
      <c r="B58" s="3"/>
      <c r="C58" s="3" t="s">
        <v>169</v>
      </c>
      <c r="D58" s="3"/>
      <c r="E58" s="3" t="s">
        <v>170</v>
      </c>
      <c r="F58" s="25">
        <f>SUM(F59:F59)</f>
        <v>200</v>
      </c>
      <c r="G58" s="25">
        <f>SUM(G59:G59)</f>
        <v>200</v>
      </c>
      <c r="H58" s="25">
        <f>SUM(H59:H61)</f>
        <v>300</v>
      </c>
      <c r="I58" s="25">
        <f>SUM(I59:I61)</f>
        <v>188.19</v>
      </c>
      <c r="J58" s="294">
        <f t="shared" si="2"/>
        <v>62.73</v>
      </c>
    </row>
    <row r="59" spans="1:10" ht="12.75">
      <c r="A59" s="30" t="s">
        <v>320</v>
      </c>
      <c r="B59" s="4" t="s">
        <v>320</v>
      </c>
      <c r="C59" s="4" t="s">
        <v>146</v>
      </c>
      <c r="D59" s="4" t="s">
        <v>326</v>
      </c>
      <c r="E59" s="42" t="s">
        <v>389</v>
      </c>
      <c r="F59" s="24">
        <v>200</v>
      </c>
      <c r="G59" s="24">
        <v>200</v>
      </c>
      <c r="H59" s="24">
        <v>200</v>
      </c>
      <c r="I59" s="24">
        <v>0</v>
      </c>
      <c r="J59" s="310">
        <f t="shared" si="2"/>
        <v>0</v>
      </c>
    </row>
    <row r="60" spans="1:10" ht="12.75">
      <c r="A60" s="30" t="s">
        <v>320</v>
      </c>
      <c r="B60" s="4" t="s">
        <v>320</v>
      </c>
      <c r="C60" s="4" t="s">
        <v>390</v>
      </c>
      <c r="D60" s="4" t="s">
        <v>326</v>
      </c>
      <c r="E60" s="42" t="s">
        <v>391</v>
      </c>
      <c r="F60" s="24">
        <v>0</v>
      </c>
      <c r="G60" s="24">
        <v>0</v>
      </c>
      <c r="H60" s="24">
        <v>20</v>
      </c>
      <c r="I60" s="24">
        <v>8.52</v>
      </c>
      <c r="J60" s="310">
        <f>I60/H60*100</f>
        <v>42.6</v>
      </c>
    </row>
    <row r="61" spans="1:10" ht="12.75">
      <c r="A61" s="30" t="s">
        <v>320</v>
      </c>
      <c r="B61" s="4" t="s">
        <v>320</v>
      </c>
      <c r="C61" s="4" t="s">
        <v>390</v>
      </c>
      <c r="D61" s="4" t="s">
        <v>326</v>
      </c>
      <c r="E61" s="42" t="s">
        <v>585</v>
      </c>
      <c r="F61" s="24">
        <v>0</v>
      </c>
      <c r="G61" s="24">
        <v>0</v>
      </c>
      <c r="H61" s="24">
        <v>80</v>
      </c>
      <c r="I61" s="24">
        <v>179.67</v>
      </c>
      <c r="J61" s="310">
        <f>I61/H61*100</f>
        <v>224.58749999999998</v>
      </c>
    </row>
    <row r="62" spans="1:10" s="1" customFormat="1" ht="12.75">
      <c r="A62" s="34"/>
      <c r="B62" s="3"/>
      <c r="C62" s="3" t="s">
        <v>171</v>
      </c>
      <c r="D62" s="3"/>
      <c r="E62" s="3" t="s">
        <v>172</v>
      </c>
      <c r="F62" s="25">
        <f>SUM(F63:F81)</f>
        <v>156939</v>
      </c>
      <c r="G62" s="25">
        <f>SUM(G63:G81)</f>
        <v>165879</v>
      </c>
      <c r="H62" s="25">
        <f>SUM(H63:H81)</f>
        <v>198447</v>
      </c>
      <c r="I62" s="25">
        <f>SUM(I63:I81)</f>
        <v>115729.25</v>
      </c>
      <c r="J62" s="294">
        <f t="shared" si="2"/>
        <v>58.317460077501806</v>
      </c>
    </row>
    <row r="63" spans="1:10" ht="12.75">
      <c r="A63" s="155" t="s">
        <v>320</v>
      </c>
      <c r="B63" s="153" t="s">
        <v>320</v>
      </c>
      <c r="C63" s="153" t="s">
        <v>147</v>
      </c>
      <c r="D63" s="153" t="s">
        <v>352</v>
      </c>
      <c r="E63" s="153" t="s">
        <v>148</v>
      </c>
      <c r="F63" s="154">
        <v>2500</v>
      </c>
      <c r="G63" s="154">
        <v>2500</v>
      </c>
      <c r="H63" s="154">
        <v>2500</v>
      </c>
      <c r="I63" s="154">
        <v>1568.97</v>
      </c>
      <c r="J63" s="310">
        <f t="shared" si="2"/>
        <v>62.7588</v>
      </c>
    </row>
    <row r="64" spans="1:10" ht="12.75">
      <c r="A64" s="155" t="s">
        <v>320</v>
      </c>
      <c r="B64" s="153" t="s">
        <v>320</v>
      </c>
      <c r="C64" s="153" t="s">
        <v>147</v>
      </c>
      <c r="D64" s="153" t="s">
        <v>352</v>
      </c>
      <c r="E64" s="153" t="s">
        <v>149</v>
      </c>
      <c r="F64" s="154">
        <v>500</v>
      </c>
      <c r="G64" s="154">
        <v>500</v>
      </c>
      <c r="H64" s="154">
        <v>500</v>
      </c>
      <c r="I64" s="154">
        <v>265.6</v>
      </c>
      <c r="J64" s="310">
        <f aca="true" t="shared" si="3" ref="J64:J81">I64/H64*100</f>
        <v>53.12</v>
      </c>
    </row>
    <row r="65" spans="1:10" ht="12.75">
      <c r="A65" s="155"/>
      <c r="B65" s="153"/>
      <c r="C65" s="153" t="s">
        <v>147</v>
      </c>
      <c r="D65" s="153" t="s">
        <v>352</v>
      </c>
      <c r="E65" s="153" t="s">
        <v>392</v>
      </c>
      <c r="F65" s="154">
        <v>720</v>
      </c>
      <c r="G65" s="154">
        <v>1200</v>
      </c>
      <c r="H65" s="154">
        <v>1200</v>
      </c>
      <c r="I65" s="154">
        <v>600</v>
      </c>
      <c r="J65" s="310">
        <f t="shared" si="3"/>
        <v>50</v>
      </c>
    </row>
    <row r="66" spans="1:10" ht="12.75">
      <c r="A66" s="155" t="s">
        <v>320</v>
      </c>
      <c r="B66" s="153" t="s">
        <v>320</v>
      </c>
      <c r="C66" s="153" t="s">
        <v>147</v>
      </c>
      <c r="D66" s="153" t="s">
        <v>352</v>
      </c>
      <c r="E66" s="153" t="s">
        <v>393</v>
      </c>
      <c r="F66" s="154">
        <v>950</v>
      </c>
      <c r="G66" s="154">
        <v>2028</v>
      </c>
      <c r="H66" s="154">
        <v>2028</v>
      </c>
      <c r="I66" s="154">
        <v>1014</v>
      </c>
      <c r="J66" s="310">
        <f t="shared" si="3"/>
        <v>50</v>
      </c>
    </row>
    <row r="67" spans="1:10" ht="12.75">
      <c r="A67" s="155" t="s">
        <v>320</v>
      </c>
      <c r="B67" s="153" t="s">
        <v>320</v>
      </c>
      <c r="C67" s="153" t="s">
        <v>147</v>
      </c>
      <c r="D67" s="153" t="s">
        <v>352</v>
      </c>
      <c r="E67" s="153" t="s">
        <v>150</v>
      </c>
      <c r="F67" s="154">
        <v>410</v>
      </c>
      <c r="G67" s="154">
        <v>410</v>
      </c>
      <c r="H67" s="154">
        <v>410</v>
      </c>
      <c r="I67" s="154">
        <v>393.03</v>
      </c>
      <c r="J67" s="310">
        <f t="shared" si="3"/>
        <v>95.8609756097561</v>
      </c>
    </row>
    <row r="68" spans="1:10" ht="12.75">
      <c r="A68" s="155" t="s">
        <v>320</v>
      </c>
      <c r="B68" s="153" t="s">
        <v>320</v>
      </c>
      <c r="C68" s="153" t="s">
        <v>147</v>
      </c>
      <c r="D68" s="153" t="s">
        <v>352</v>
      </c>
      <c r="E68" s="153" t="s">
        <v>151</v>
      </c>
      <c r="F68" s="154">
        <v>140594</v>
      </c>
      <c r="G68" s="154">
        <v>147979</v>
      </c>
      <c r="H68" s="154">
        <v>147979</v>
      </c>
      <c r="I68" s="154">
        <v>73990</v>
      </c>
      <c r="J68" s="310">
        <f t="shared" si="3"/>
        <v>50.000337885781086</v>
      </c>
    </row>
    <row r="69" spans="1:10" ht="12.75">
      <c r="A69" s="155" t="s">
        <v>320</v>
      </c>
      <c r="B69" s="153" t="s">
        <v>320</v>
      </c>
      <c r="C69" s="153" t="s">
        <v>147</v>
      </c>
      <c r="D69" s="153" t="s">
        <v>352</v>
      </c>
      <c r="E69" s="153" t="s">
        <v>387</v>
      </c>
      <c r="F69" s="154">
        <v>2352</v>
      </c>
      <c r="G69" s="154">
        <v>2349</v>
      </c>
      <c r="H69" s="154">
        <v>2349</v>
      </c>
      <c r="I69" s="154">
        <v>1409</v>
      </c>
      <c r="J69" s="310">
        <f t="shared" si="3"/>
        <v>59.98297147722435</v>
      </c>
    </row>
    <row r="70" spans="1:10" ht="12.75">
      <c r="A70" s="155" t="s">
        <v>320</v>
      </c>
      <c r="B70" s="153" t="s">
        <v>320</v>
      </c>
      <c r="C70" s="153" t="s">
        <v>147</v>
      </c>
      <c r="D70" s="153" t="s">
        <v>352</v>
      </c>
      <c r="E70" s="153" t="s">
        <v>394</v>
      </c>
      <c r="F70" s="154">
        <v>1200</v>
      </c>
      <c r="G70" s="154">
        <v>1200</v>
      </c>
      <c r="H70" s="154">
        <v>1200</v>
      </c>
      <c r="I70" s="154">
        <v>823.73</v>
      </c>
      <c r="J70" s="310">
        <f>I70/H70*100</f>
        <v>68.64416666666668</v>
      </c>
    </row>
    <row r="71" spans="1:10" ht="12.75">
      <c r="A71" s="155" t="s">
        <v>320</v>
      </c>
      <c r="B71" s="153" t="s">
        <v>320</v>
      </c>
      <c r="C71" s="153" t="s">
        <v>147</v>
      </c>
      <c r="D71" s="153" t="s">
        <v>352</v>
      </c>
      <c r="E71" s="153" t="s">
        <v>152</v>
      </c>
      <c r="F71" s="154">
        <v>1150</v>
      </c>
      <c r="G71" s="154">
        <v>1082</v>
      </c>
      <c r="H71" s="154">
        <v>1082</v>
      </c>
      <c r="I71" s="154">
        <v>554</v>
      </c>
      <c r="J71" s="310">
        <f t="shared" si="3"/>
        <v>51.20147874306839</v>
      </c>
    </row>
    <row r="72" spans="1:10" ht="12.75">
      <c r="A72" s="155" t="s">
        <v>320</v>
      </c>
      <c r="B72" s="153" t="s">
        <v>320</v>
      </c>
      <c r="C72" s="153" t="s">
        <v>147</v>
      </c>
      <c r="D72" s="153" t="s">
        <v>352</v>
      </c>
      <c r="E72" s="153" t="s">
        <v>153</v>
      </c>
      <c r="F72" s="154">
        <v>2720</v>
      </c>
      <c r="G72" s="154">
        <v>2788</v>
      </c>
      <c r="H72" s="154">
        <v>2856</v>
      </c>
      <c r="I72" s="154">
        <v>2787.95</v>
      </c>
      <c r="J72" s="310">
        <f t="shared" si="3"/>
        <v>97.61729691876751</v>
      </c>
    </row>
    <row r="73" spans="1:10" ht="12.75">
      <c r="A73" s="155"/>
      <c r="B73" s="153"/>
      <c r="C73" s="153" t="s">
        <v>147</v>
      </c>
      <c r="D73" s="153" t="s">
        <v>352</v>
      </c>
      <c r="E73" s="153" t="s">
        <v>263</v>
      </c>
      <c r="F73" s="154">
        <v>63</v>
      </c>
      <c r="G73" s="154">
        <v>63</v>
      </c>
      <c r="H73" s="154">
        <v>63</v>
      </c>
      <c r="I73" s="154">
        <v>0</v>
      </c>
      <c r="J73" s="310">
        <f t="shared" si="3"/>
        <v>0</v>
      </c>
    </row>
    <row r="74" spans="1:10" ht="12.75">
      <c r="A74" s="155"/>
      <c r="B74" s="153"/>
      <c r="C74" s="153" t="s">
        <v>147</v>
      </c>
      <c r="D74" s="153" t="s">
        <v>352</v>
      </c>
      <c r="E74" s="153" t="s">
        <v>264</v>
      </c>
      <c r="F74" s="154">
        <v>180</v>
      </c>
      <c r="G74" s="154">
        <v>180</v>
      </c>
      <c r="H74" s="154">
        <v>180</v>
      </c>
      <c r="I74" s="154">
        <v>128.76</v>
      </c>
      <c r="J74" s="310">
        <f t="shared" si="3"/>
        <v>71.53333333333333</v>
      </c>
    </row>
    <row r="75" spans="1:10" ht="13.5" thickBot="1">
      <c r="A75" s="155"/>
      <c r="B75" s="153"/>
      <c r="C75" s="153" t="s">
        <v>147</v>
      </c>
      <c r="D75" s="153" t="s">
        <v>352</v>
      </c>
      <c r="E75" s="153" t="s">
        <v>586</v>
      </c>
      <c r="F75" s="154">
        <v>0</v>
      </c>
      <c r="G75" s="154">
        <v>0</v>
      </c>
      <c r="H75" s="154">
        <v>32000</v>
      </c>
      <c r="I75" s="154">
        <v>32000</v>
      </c>
      <c r="J75" s="310">
        <f>I75/H75*100</f>
        <v>100</v>
      </c>
    </row>
    <row r="76" spans="1:10" s="1" customFormat="1" ht="38.25">
      <c r="A76" s="26" t="s">
        <v>90</v>
      </c>
      <c r="B76" s="27" t="s">
        <v>31</v>
      </c>
      <c r="C76" s="27" t="s">
        <v>314</v>
      </c>
      <c r="D76" s="27" t="s">
        <v>315</v>
      </c>
      <c r="E76" s="27" t="s">
        <v>316</v>
      </c>
      <c r="F76" s="28" t="s">
        <v>317</v>
      </c>
      <c r="G76" s="200" t="s">
        <v>251</v>
      </c>
      <c r="H76" s="200" t="s">
        <v>318</v>
      </c>
      <c r="I76" s="28" t="s">
        <v>319</v>
      </c>
      <c r="J76" s="322" t="s">
        <v>32</v>
      </c>
    </row>
    <row r="77" spans="1:10" ht="12" customHeight="1">
      <c r="A77" s="155"/>
      <c r="B77" s="153"/>
      <c r="C77" s="153" t="s">
        <v>147</v>
      </c>
      <c r="D77" s="153" t="s">
        <v>286</v>
      </c>
      <c r="E77" s="153" t="s">
        <v>287</v>
      </c>
      <c r="F77" s="154">
        <v>400</v>
      </c>
      <c r="G77" s="154">
        <v>400</v>
      </c>
      <c r="H77" s="154">
        <v>400</v>
      </c>
      <c r="I77" s="154">
        <v>165.08</v>
      </c>
      <c r="J77" s="310">
        <f>I77/H77*100</f>
        <v>41.27</v>
      </c>
    </row>
    <row r="78" spans="1:10" ht="12.75">
      <c r="A78" s="155"/>
      <c r="B78" s="153"/>
      <c r="C78" s="153" t="s">
        <v>147</v>
      </c>
      <c r="D78" s="153" t="s">
        <v>288</v>
      </c>
      <c r="E78" s="153" t="s">
        <v>289</v>
      </c>
      <c r="F78" s="154">
        <v>100</v>
      </c>
      <c r="G78" s="154">
        <v>100</v>
      </c>
      <c r="H78" s="154">
        <v>100</v>
      </c>
      <c r="I78" s="154">
        <v>29.13</v>
      </c>
      <c r="J78" s="310">
        <f>I78/H78*100</f>
        <v>29.13</v>
      </c>
    </row>
    <row r="79" spans="1:10" ht="12.75">
      <c r="A79" s="155"/>
      <c r="B79" s="153"/>
      <c r="C79" s="153" t="s">
        <v>147</v>
      </c>
      <c r="D79" s="153" t="s">
        <v>286</v>
      </c>
      <c r="E79" s="153" t="s">
        <v>290</v>
      </c>
      <c r="F79" s="154">
        <v>2000</v>
      </c>
      <c r="G79" s="154">
        <v>2000</v>
      </c>
      <c r="H79" s="154">
        <v>2000</v>
      </c>
      <c r="I79" s="154">
        <v>0</v>
      </c>
      <c r="J79" s="310">
        <f>I79/H79*100</f>
        <v>0</v>
      </c>
    </row>
    <row r="80" spans="1:10" ht="12.75">
      <c r="A80" s="155"/>
      <c r="B80" s="153"/>
      <c r="C80" s="153" t="s">
        <v>147</v>
      </c>
      <c r="D80" s="153" t="s">
        <v>288</v>
      </c>
      <c r="E80" s="153" t="s">
        <v>291</v>
      </c>
      <c r="F80" s="154">
        <v>700</v>
      </c>
      <c r="G80" s="154">
        <v>700</v>
      </c>
      <c r="H80" s="154">
        <v>700</v>
      </c>
      <c r="I80" s="154">
        <v>0</v>
      </c>
      <c r="J80" s="310">
        <f t="shared" si="3"/>
        <v>0</v>
      </c>
    </row>
    <row r="81" spans="1:10" ht="12.75">
      <c r="A81" s="155"/>
      <c r="B81" s="153"/>
      <c r="C81" s="153" t="s">
        <v>253</v>
      </c>
      <c r="D81" s="153" t="s">
        <v>254</v>
      </c>
      <c r="E81" s="153" t="s">
        <v>395</v>
      </c>
      <c r="F81" s="154">
        <v>400</v>
      </c>
      <c r="G81" s="154">
        <v>400</v>
      </c>
      <c r="H81" s="154">
        <v>900</v>
      </c>
      <c r="I81" s="154">
        <v>0</v>
      </c>
      <c r="J81" s="310">
        <f t="shared" si="3"/>
        <v>0</v>
      </c>
    </row>
    <row r="82" spans="1:10" ht="15">
      <c r="A82" s="155"/>
      <c r="B82" s="153"/>
      <c r="C82" s="153"/>
      <c r="D82" s="153"/>
      <c r="E82" s="153"/>
      <c r="F82" s="154"/>
      <c r="G82" s="154"/>
      <c r="H82" s="154"/>
      <c r="I82" s="154"/>
      <c r="J82" s="323"/>
    </row>
    <row r="83" spans="1:10" ht="26.25">
      <c r="A83" s="30"/>
      <c r="B83" s="4"/>
      <c r="C83" s="4"/>
      <c r="D83" s="4"/>
      <c r="E83" s="83" t="s">
        <v>542</v>
      </c>
      <c r="F83" s="25">
        <v>720</v>
      </c>
      <c r="G83" s="25">
        <v>720</v>
      </c>
      <c r="H83" s="25">
        <v>720</v>
      </c>
      <c r="I83" s="25">
        <v>570.2</v>
      </c>
      <c r="J83" s="323">
        <f>I83/H83*100</f>
        <v>79.19444444444446</v>
      </c>
    </row>
    <row r="84" spans="1:10" ht="10.5" customHeight="1">
      <c r="A84" s="30"/>
      <c r="B84" s="4"/>
      <c r="C84" s="4"/>
      <c r="D84" s="4"/>
      <c r="E84" s="4"/>
      <c r="F84" s="24"/>
      <c r="G84" s="24"/>
      <c r="H84" s="24"/>
      <c r="I84" s="24"/>
      <c r="J84" s="323"/>
    </row>
    <row r="85" spans="1:10" s="88" customFormat="1" ht="15">
      <c r="A85" s="48" t="s">
        <v>353</v>
      </c>
      <c r="B85" s="49" t="s">
        <v>320</v>
      </c>
      <c r="C85" s="49" t="s">
        <v>320</v>
      </c>
      <c r="D85" s="49" t="s">
        <v>320</v>
      </c>
      <c r="E85" s="49" t="s">
        <v>154</v>
      </c>
      <c r="F85" s="50">
        <f>SUM(F87)</f>
        <v>500</v>
      </c>
      <c r="G85" s="50">
        <f>SUM(G87)</f>
        <v>500</v>
      </c>
      <c r="H85" s="50">
        <f>SUM(H86:H87)</f>
        <v>2200</v>
      </c>
      <c r="I85" s="50">
        <f>SUM(I86:I87)</f>
        <v>2099.1400000000003</v>
      </c>
      <c r="J85" s="62">
        <f>I85/H85*100</f>
        <v>95.41545454545457</v>
      </c>
    </row>
    <row r="86" spans="1:10" ht="25.5">
      <c r="A86" s="30" t="s">
        <v>320</v>
      </c>
      <c r="B86" s="4" t="s">
        <v>320</v>
      </c>
      <c r="C86" s="4" t="s">
        <v>551</v>
      </c>
      <c r="D86" s="4" t="s">
        <v>156</v>
      </c>
      <c r="E86" s="42" t="s">
        <v>552</v>
      </c>
      <c r="F86" s="24">
        <v>0</v>
      </c>
      <c r="G86" s="24">
        <v>0</v>
      </c>
      <c r="H86" s="24">
        <v>1500</v>
      </c>
      <c r="I86" s="24">
        <v>1427.63</v>
      </c>
      <c r="J86" s="99">
        <f>I86/H86*100</f>
        <v>95.17533333333334</v>
      </c>
    </row>
    <row r="87" spans="1:10" ht="38.25">
      <c r="A87" s="30" t="s">
        <v>320</v>
      </c>
      <c r="B87" s="4" t="s">
        <v>320</v>
      </c>
      <c r="C87" s="4" t="s">
        <v>155</v>
      </c>
      <c r="D87" s="4" t="s">
        <v>156</v>
      </c>
      <c r="E87" s="42" t="s">
        <v>587</v>
      </c>
      <c r="F87" s="24">
        <v>500</v>
      </c>
      <c r="G87" s="24">
        <v>500</v>
      </c>
      <c r="H87" s="24">
        <v>700</v>
      </c>
      <c r="I87" s="24">
        <v>671.51</v>
      </c>
      <c r="J87" s="99">
        <f>I87/H87*100</f>
        <v>95.93</v>
      </c>
    </row>
    <row r="88" spans="1:10" ht="7.5" customHeight="1">
      <c r="A88" s="30"/>
      <c r="B88" s="4"/>
      <c r="C88" s="4"/>
      <c r="D88" s="4"/>
      <c r="E88" s="4"/>
      <c r="F88" s="24"/>
      <c r="G88" s="24"/>
      <c r="H88" s="24"/>
      <c r="I88" s="24"/>
      <c r="J88" s="323"/>
    </row>
    <row r="89" spans="1:12" ht="15">
      <c r="A89" s="48"/>
      <c r="B89" s="49"/>
      <c r="C89" s="49"/>
      <c r="D89" s="49"/>
      <c r="E89" s="49" t="s">
        <v>238</v>
      </c>
      <c r="F89" s="50">
        <f>SUM(F90:F91)</f>
        <v>107500</v>
      </c>
      <c r="G89" s="50">
        <f>SUM(G90:G91)</f>
        <v>109559.41</v>
      </c>
      <c r="H89" s="386">
        <f>SUM(H90:H91)</f>
        <v>109559.41</v>
      </c>
      <c r="I89" s="50">
        <f>SUM(I90:I91)</f>
        <v>2059.41</v>
      </c>
      <c r="J89" s="62">
        <f>I89/H89*100</f>
        <v>1.8797198707075913</v>
      </c>
      <c r="L89" s="289"/>
    </row>
    <row r="90" spans="1:10" ht="14.25">
      <c r="A90" s="30"/>
      <c r="B90" s="4"/>
      <c r="C90" s="4" t="s">
        <v>396</v>
      </c>
      <c r="D90" s="4" t="s">
        <v>397</v>
      </c>
      <c r="E90" s="4" t="s">
        <v>398</v>
      </c>
      <c r="F90" s="24">
        <v>0</v>
      </c>
      <c r="G90" s="24">
        <v>2059.41</v>
      </c>
      <c r="H90" s="24">
        <v>2059.41</v>
      </c>
      <c r="I90" s="145">
        <v>2059.41</v>
      </c>
      <c r="J90" s="326">
        <f>I90/H90*100</f>
        <v>100</v>
      </c>
    </row>
    <row r="91" spans="1:10" ht="14.25">
      <c r="A91" s="30"/>
      <c r="B91" s="4"/>
      <c r="C91" s="4" t="s">
        <v>248</v>
      </c>
      <c r="D91" s="4" t="s">
        <v>239</v>
      </c>
      <c r="E91" s="4" t="s">
        <v>240</v>
      </c>
      <c r="F91" s="24">
        <v>107500</v>
      </c>
      <c r="G91" s="24">
        <v>107500</v>
      </c>
      <c r="H91" s="24">
        <v>107500</v>
      </c>
      <c r="I91" s="145">
        <v>0</v>
      </c>
      <c r="J91" s="326">
        <f>I91/H91*100</f>
        <v>0</v>
      </c>
    </row>
    <row r="92" spans="1:10" ht="9.75" customHeight="1">
      <c r="A92" s="30"/>
      <c r="B92" s="4"/>
      <c r="C92" s="4"/>
      <c r="D92" s="4"/>
      <c r="E92" s="4"/>
      <c r="F92" s="24"/>
      <c r="G92" s="24"/>
      <c r="H92" s="24"/>
      <c r="I92" s="24"/>
      <c r="J92" s="323"/>
    </row>
    <row r="93" spans="1:10" s="75" customFormat="1" ht="15.75" thickBot="1">
      <c r="A93" s="72"/>
      <c r="B93" s="73"/>
      <c r="C93" s="73"/>
      <c r="D93" s="73"/>
      <c r="E93" s="73" t="s">
        <v>259</v>
      </c>
      <c r="F93" s="74">
        <f>F85+F4+F89+F83</f>
        <v>505128</v>
      </c>
      <c r="G93" s="74">
        <f>G85+G4+G89+G83</f>
        <v>516127.41000000003</v>
      </c>
      <c r="H93" s="387">
        <f>H85+H4+H89+H83</f>
        <v>550495.41</v>
      </c>
      <c r="I93" s="307">
        <f>I85+I4+I89+I83</f>
        <v>266669.66</v>
      </c>
      <c r="J93" s="277">
        <f>I93/H93*100</f>
        <v>48.44175903301355</v>
      </c>
    </row>
  </sheetData>
  <sheetProtection/>
  <mergeCells count="2">
    <mergeCell ref="A3:E3"/>
    <mergeCell ref="A2:J2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  <headerFooter alignWithMargins="0">
    <oddHeader>&amp;CČerpanie rozpočtu Obce Veľká Lehota k 30.06.2012 - PRÍJMY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4">
      <selection activeCell="G33" sqref="G33"/>
    </sheetView>
  </sheetViews>
  <sheetFormatPr defaultColWidth="9.00390625" defaultRowHeight="12.75"/>
  <cols>
    <col min="1" max="1" width="8.75390625" style="0" customWidth="1"/>
    <col min="2" max="2" width="12.125" style="0" customWidth="1"/>
    <col min="3" max="3" width="6.00390625" style="0" customWidth="1"/>
    <col min="4" max="4" width="8.875" style="0" customWidth="1"/>
    <col min="5" max="5" width="8.00390625" style="0" customWidth="1"/>
    <col min="6" max="6" width="5.00390625" style="0" bestFit="1" customWidth="1"/>
    <col min="7" max="7" width="41.25390625" style="0" customWidth="1"/>
    <col min="8" max="8" width="10.375" style="0" bestFit="1" customWidth="1"/>
    <col min="9" max="9" width="10.125" style="0" customWidth="1"/>
    <col min="10" max="11" width="9.875" style="0" customWidth="1"/>
    <col min="12" max="12" width="7.75390625" style="0" customWidth="1"/>
  </cols>
  <sheetData>
    <row r="1" spans="1:12" s="1" customFormat="1" ht="37.5" customHeight="1" thickBot="1">
      <c r="A1" s="7" t="s">
        <v>29</v>
      </c>
      <c r="B1" s="8" t="s">
        <v>28</v>
      </c>
      <c r="C1" s="8" t="s">
        <v>30</v>
      </c>
      <c r="D1" s="8" t="s">
        <v>31</v>
      </c>
      <c r="E1" s="8" t="s">
        <v>314</v>
      </c>
      <c r="F1" s="8" t="s">
        <v>315</v>
      </c>
      <c r="G1" s="8" t="s">
        <v>316</v>
      </c>
      <c r="H1" s="9" t="s">
        <v>317</v>
      </c>
      <c r="I1" s="203" t="s">
        <v>251</v>
      </c>
      <c r="J1" s="9" t="s">
        <v>318</v>
      </c>
      <c r="K1" s="9" t="s">
        <v>319</v>
      </c>
      <c r="L1" s="204" t="s">
        <v>32</v>
      </c>
    </row>
    <row r="2" spans="1:12" ht="13.5" thickBot="1">
      <c r="A2" s="10" t="s">
        <v>321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7"/>
    </row>
    <row r="3" spans="1:12" s="81" customFormat="1" ht="28.5" customHeight="1" thickBot="1">
      <c r="A3" s="76" t="s">
        <v>322</v>
      </c>
      <c r="B3" s="77" t="s">
        <v>320</v>
      </c>
      <c r="C3" s="77" t="s">
        <v>320</v>
      </c>
      <c r="D3" s="77" t="s">
        <v>320</v>
      </c>
      <c r="E3" s="77" t="s">
        <v>320</v>
      </c>
      <c r="F3" s="77" t="s">
        <v>320</v>
      </c>
      <c r="G3" s="78" t="s">
        <v>323</v>
      </c>
      <c r="H3" s="79">
        <f>H4+H6+H15+H34+H39+H57</f>
        <v>59025</v>
      </c>
      <c r="I3" s="79">
        <f>I4+I6+I15+I34+I39+I57</f>
        <v>59025</v>
      </c>
      <c r="J3" s="79">
        <f>J4+J6+J15+J34+J39+J57</f>
        <v>59025</v>
      </c>
      <c r="K3" s="79">
        <f>K4+K6+K15+K34+K39+K57</f>
        <v>24654.66</v>
      </c>
      <c r="L3" s="80">
        <f>K3/J3*100</f>
        <v>41.769860228716645</v>
      </c>
    </row>
    <row r="4" spans="1:12" ht="12.75">
      <c r="A4" s="217"/>
      <c r="B4" s="11"/>
      <c r="C4" s="11"/>
      <c r="D4" s="11"/>
      <c r="E4" s="11" t="s">
        <v>33</v>
      </c>
      <c r="F4" s="11"/>
      <c r="G4" s="11" t="s">
        <v>34</v>
      </c>
      <c r="H4" s="12">
        <f>SUM(H5)</f>
        <v>36000</v>
      </c>
      <c r="I4" s="12">
        <f>SUM(I5)</f>
        <v>36000</v>
      </c>
      <c r="J4" s="12">
        <f>SUM(J5)</f>
        <v>36000</v>
      </c>
      <c r="K4" s="12">
        <f>SUM(K5)</f>
        <v>15436.96</v>
      </c>
      <c r="L4" s="218">
        <f>K4/J4*100</f>
        <v>42.88044444444444</v>
      </c>
    </row>
    <row r="5" spans="1:12" ht="12.75">
      <c r="A5" s="30" t="s">
        <v>320</v>
      </c>
      <c r="B5" s="4" t="s">
        <v>320</v>
      </c>
      <c r="C5" s="4" t="s">
        <v>320</v>
      </c>
      <c r="D5" s="4" t="s">
        <v>324</v>
      </c>
      <c r="E5" s="4" t="s">
        <v>325</v>
      </c>
      <c r="F5" s="4" t="s">
        <v>326</v>
      </c>
      <c r="G5" s="4" t="s">
        <v>35</v>
      </c>
      <c r="H5" s="5">
        <v>36000</v>
      </c>
      <c r="I5" s="5">
        <v>36000</v>
      </c>
      <c r="J5" s="5">
        <v>36000</v>
      </c>
      <c r="K5" s="5">
        <v>15436.96</v>
      </c>
      <c r="L5" s="46"/>
    </row>
    <row r="6" spans="1:12" ht="12.75">
      <c r="A6" s="30"/>
      <c r="B6" s="4"/>
      <c r="C6" s="4"/>
      <c r="D6" s="4"/>
      <c r="E6" s="3" t="s">
        <v>36</v>
      </c>
      <c r="F6" s="3"/>
      <c r="G6" s="3" t="s">
        <v>37</v>
      </c>
      <c r="H6" s="6">
        <f>SUM(H7:H14)</f>
        <v>12600</v>
      </c>
      <c r="I6" s="6">
        <f>SUM(I7:I14)</f>
        <v>12600</v>
      </c>
      <c r="J6" s="6">
        <f>SUM(J7:J14)</f>
        <v>12600</v>
      </c>
      <c r="K6" s="6">
        <f>SUM(K7:K14)</f>
        <v>4920.5</v>
      </c>
      <c r="L6" s="219">
        <f aca="true" t="shared" si="0" ref="L6:L30">K6/J6*100</f>
        <v>39.051587301587304</v>
      </c>
    </row>
    <row r="7" spans="1:12" ht="12.75">
      <c r="A7" s="30" t="s">
        <v>320</v>
      </c>
      <c r="B7" s="4" t="s">
        <v>320</v>
      </c>
      <c r="C7" s="4" t="s">
        <v>320</v>
      </c>
      <c r="D7" s="4" t="s">
        <v>324</v>
      </c>
      <c r="E7" s="4" t="s">
        <v>327</v>
      </c>
      <c r="F7" s="4" t="s">
        <v>326</v>
      </c>
      <c r="G7" s="4" t="s">
        <v>38</v>
      </c>
      <c r="H7" s="5">
        <v>3600</v>
      </c>
      <c r="I7" s="5">
        <v>3600</v>
      </c>
      <c r="J7" s="5">
        <v>3600</v>
      </c>
      <c r="K7" s="5">
        <v>1542.02</v>
      </c>
      <c r="L7" s="220">
        <f t="shared" si="0"/>
        <v>42.833888888888886</v>
      </c>
    </row>
    <row r="8" spans="1:12" ht="12.75">
      <c r="A8" s="30" t="s">
        <v>320</v>
      </c>
      <c r="B8" s="4" t="s">
        <v>320</v>
      </c>
      <c r="C8" s="4" t="s">
        <v>320</v>
      </c>
      <c r="D8" s="4" t="s">
        <v>324</v>
      </c>
      <c r="E8" s="4" t="s">
        <v>267</v>
      </c>
      <c r="F8" s="4" t="s">
        <v>326</v>
      </c>
      <c r="G8" s="4" t="s">
        <v>520</v>
      </c>
      <c r="H8" s="5">
        <v>0</v>
      </c>
      <c r="I8" s="5">
        <v>0</v>
      </c>
      <c r="J8" s="5">
        <v>0</v>
      </c>
      <c r="K8" s="5">
        <v>0</v>
      </c>
      <c r="L8" s="220">
        <v>0</v>
      </c>
    </row>
    <row r="9" spans="1:12" ht="12.75">
      <c r="A9" s="30" t="s">
        <v>320</v>
      </c>
      <c r="B9" s="4" t="s">
        <v>320</v>
      </c>
      <c r="C9" s="4" t="s">
        <v>320</v>
      </c>
      <c r="D9" s="4" t="s">
        <v>324</v>
      </c>
      <c r="E9" s="4" t="s">
        <v>328</v>
      </c>
      <c r="F9" s="4" t="s">
        <v>326</v>
      </c>
      <c r="G9" s="4" t="s">
        <v>39</v>
      </c>
      <c r="H9" s="5">
        <v>500</v>
      </c>
      <c r="I9" s="5">
        <v>500</v>
      </c>
      <c r="J9" s="5">
        <v>500</v>
      </c>
      <c r="K9" s="5">
        <v>179.19</v>
      </c>
      <c r="L9" s="220">
        <f t="shared" si="0"/>
        <v>35.838</v>
      </c>
    </row>
    <row r="10" spans="1:12" ht="12.75">
      <c r="A10" s="30" t="s">
        <v>320</v>
      </c>
      <c r="B10" s="4" t="s">
        <v>320</v>
      </c>
      <c r="C10" s="4" t="s">
        <v>320</v>
      </c>
      <c r="D10" s="4" t="s">
        <v>324</v>
      </c>
      <c r="E10" s="4" t="s">
        <v>329</v>
      </c>
      <c r="F10" s="4" t="s">
        <v>326</v>
      </c>
      <c r="G10" s="4" t="s">
        <v>40</v>
      </c>
      <c r="H10" s="5">
        <v>5000</v>
      </c>
      <c r="I10" s="5">
        <v>5000</v>
      </c>
      <c r="J10" s="5">
        <v>5000</v>
      </c>
      <c r="K10" s="5">
        <v>2158.86</v>
      </c>
      <c r="L10" s="220">
        <f t="shared" si="0"/>
        <v>43.177200000000006</v>
      </c>
    </row>
    <row r="11" spans="1:12" ht="12.75">
      <c r="A11" s="30" t="s">
        <v>320</v>
      </c>
      <c r="B11" s="4" t="s">
        <v>320</v>
      </c>
      <c r="C11" s="4" t="s">
        <v>320</v>
      </c>
      <c r="D11" s="4" t="s">
        <v>324</v>
      </c>
      <c r="E11" s="4" t="s">
        <v>330</v>
      </c>
      <c r="F11" s="4" t="s">
        <v>326</v>
      </c>
      <c r="G11" s="4" t="s">
        <v>41</v>
      </c>
      <c r="H11" s="5">
        <v>300</v>
      </c>
      <c r="I11" s="5">
        <v>300</v>
      </c>
      <c r="J11" s="5">
        <v>300</v>
      </c>
      <c r="K11" s="5">
        <v>125.3</v>
      </c>
      <c r="L11" s="220">
        <f t="shared" si="0"/>
        <v>41.766666666666666</v>
      </c>
    </row>
    <row r="12" spans="1:12" ht="12.75">
      <c r="A12" s="30" t="s">
        <v>320</v>
      </c>
      <c r="B12" s="4" t="s">
        <v>320</v>
      </c>
      <c r="C12" s="4" t="s">
        <v>320</v>
      </c>
      <c r="D12" s="4" t="s">
        <v>324</v>
      </c>
      <c r="E12" s="4" t="s">
        <v>331</v>
      </c>
      <c r="F12" s="4" t="s">
        <v>326</v>
      </c>
      <c r="G12" s="4" t="s">
        <v>42</v>
      </c>
      <c r="H12" s="5">
        <v>1100</v>
      </c>
      <c r="I12" s="5">
        <v>1100</v>
      </c>
      <c r="J12" s="5">
        <v>1100</v>
      </c>
      <c r="K12" s="5">
        <v>137.03</v>
      </c>
      <c r="L12" s="220">
        <f t="shared" si="0"/>
        <v>12.457272727272727</v>
      </c>
    </row>
    <row r="13" spans="1:12" ht="12.75">
      <c r="A13" s="30" t="s">
        <v>320</v>
      </c>
      <c r="B13" s="4" t="s">
        <v>320</v>
      </c>
      <c r="C13" s="4" t="s">
        <v>320</v>
      </c>
      <c r="D13" s="4" t="s">
        <v>324</v>
      </c>
      <c r="E13" s="4" t="s">
        <v>332</v>
      </c>
      <c r="F13" s="4" t="s">
        <v>326</v>
      </c>
      <c r="G13" s="4" t="s">
        <v>43</v>
      </c>
      <c r="H13" s="5">
        <v>400</v>
      </c>
      <c r="I13" s="5">
        <v>400</v>
      </c>
      <c r="J13" s="5">
        <v>400</v>
      </c>
      <c r="K13" s="5">
        <v>45.7</v>
      </c>
      <c r="L13" s="220">
        <f t="shared" si="0"/>
        <v>11.425</v>
      </c>
    </row>
    <row r="14" spans="1:12" ht="12.75">
      <c r="A14" s="30" t="s">
        <v>320</v>
      </c>
      <c r="B14" s="4" t="s">
        <v>320</v>
      </c>
      <c r="C14" s="4" t="s">
        <v>320</v>
      </c>
      <c r="D14" s="4" t="s">
        <v>324</v>
      </c>
      <c r="E14" s="4" t="s">
        <v>333</v>
      </c>
      <c r="F14" s="4" t="s">
        <v>326</v>
      </c>
      <c r="G14" s="4" t="s">
        <v>44</v>
      </c>
      <c r="H14" s="5">
        <v>1700</v>
      </c>
      <c r="I14" s="5">
        <v>1700</v>
      </c>
      <c r="J14" s="5">
        <v>1700</v>
      </c>
      <c r="K14" s="5">
        <v>732.4</v>
      </c>
      <c r="L14" s="220">
        <f t="shared" si="0"/>
        <v>43.082352941176474</v>
      </c>
    </row>
    <row r="15" spans="1:12" ht="12.75">
      <c r="A15" s="30"/>
      <c r="B15" s="4"/>
      <c r="C15" s="4"/>
      <c r="D15" s="4"/>
      <c r="E15" s="3" t="s">
        <v>45</v>
      </c>
      <c r="F15" s="3"/>
      <c r="G15" s="3" t="s">
        <v>46</v>
      </c>
      <c r="H15" s="6">
        <f>SUM(H16:H33)</f>
        <v>8115</v>
      </c>
      <c r="I15" s="6">
        <f>SUM(I16:I33)</f>
        <v>8115</v>
      </c>
      <c r="J15" s="6">
        <f>SUM(J16:J33)</f>
        <v>8115</v>
      </c>
      <c r="K15" s="6">
        <f>SUM(K16:K33)</f>
        <v>3113.98</v>
      </c>
      <c r="L15" s="219">
        <f t="shared" si="0"/>
        <v>38.373136167590886</v>
      </c>
    </row>
    <row r="16" spans="1:12" ht="12.75">
      <c r="A16" s="30" t="s">
        <v>320</v>
      </c>
      <c r="B16" s="4" t="s">
        <v>320</v>
      </c>
      <c r="C16" s="4" t="s">
        <v>320</v>
      </c>
      <c r="D16" s="4" t="s">
        <v>324</v>
      </c>
      <c r="E16" s="4" t="s">
        <v>283</v>
      </c>
      <c r="F16" s="4" t="s">
        <v>326</v>
      </c>
      <c r="G16" s="327" t="s">
        <v>399</v>
      </c>
      <c r="H16" s="5">
        <v>200</v>
      </c>
      <c r="I16" s="5">
        <v>200</v>
      </c>
      <c r="J16" s="5">
        <v>200</v>
      </c>
      <c r="K16" s="5">
        <v>0</v>
      </c>
      <c r="L16" s="220">
        <f>K16/J16*100</f>
        <v>0</v>
      </c>
    </row>
    <row r="17" spans="1:12" ht="102.75" customHeight="1">
      <c r="A17" s="30" t="s">
        <v>320</v>
      </c>
      <c r="B17" s="4" t="s">
        <v>320</v>
      </c>
      <c r="C17" s="4" t="s">
        <v>320</v>
      </c>
      <c r="D17" s="4" t="s">
        <v>324</v>
      </c>
      <c r="E17" s="4" t="s">
        <v>334</v>
      </c>
      <c r="F17" s="4" t="s">
        <v>326</v>
      </c>
      <c r="G17" s="168" t="s">
        <v>553</v>
      </c>
      <c r="H17" s="5">
        <f>430+410+150+510+300</f>
        <v>1800</v>
      </c>
      <c r="I17" s="5">
        <f>430+410+150+510+300</f>
        <v>1800</v>
      </c>
      <c r="J17" s="5">
        <f>430+410+150+510+300</f>
        <v>1800</v>
      </c>
      <c r="K17" s="5">
        <f>89.73+197+15.58+71.92+21.65+110.53</f>
        <v>506.40999999999997</v>
      </c>
      <c r="L17" s="220">
        <f t="shared" si="0"/>
        <v>28.133888888888887</v>
      </c>
    </row>
    <row r="18" spans="1:12" ht="12.75">
      <c r="A18" s="30" t="s">
        <v>320</v>
      </c>
      <c r="B18" s="4" t="s">
        <v>320</v>
      </c>
      <c r="C18" s="4" t="s">
        <v>320</v>
      </c>
      <c r="D18" s="4" t="s">
        <v>324</v>
      </c>
      <c r="E18" s="4" t="s">
        <v>335</v>
      </c>
      <c r="F18" s="4" t="s">
        <v>326</v>
      </c>
      <c r="G18" s="42" t="s">
        <v>400</v>
      </c>
      <c r="H18" s="5">
        <v>450</v>
      </c>
      <c r="I18" s="5">
        <v>450</v>
      </c>
      <c r="J18" s="5">
        <v>450</v>
      </c>
      <c r="K18" s="5">
        <v>14</v>
      </c>
      <c r="L18" s="220">
        <f t="shared" si="0"/>
        <v>3.111111111111111</v>
      </c>
    </row>
    <row r="19" spans="1:12" ht="12.75">
      <c r="A19" s="30" t="s">
        <v>320</v>
      </c>
      <c r="B19" s="4" t="s">
        <v>320</v>
      </c>
      <c r="C19" s="4" t="s">
        <v>320</v>
      </c>
      <c r="D19" s="4" t="s">
        <v>324</v>
      </c>
      <c r="E19" s="4" t="s">
        <v>336</v>
      </c>
      <c r="F19" s="4" t="s">
        <v>326</v>
      </c>
      <c r="G19" s="42" t="s">
        <v>72</v>
      </c>
      <c r="H19" s="5">
        <v>30</v>
      </c>
      <c r="I19" s="5">
        <v>30</v>
      </c>
      <c r="J19" s="5">
        <v>30</v>
      </c>
      <c r="K19" s="5">
        <v>0</v>
      </c>
      <c r="L19" s="220">
        <f t="shared" si="0"/>
        <v>0</v>
      </c>
    </row>
    <row r="20" spans="1:12" ht="12.75">
      <c r="A20" s="30" t="s">
        <v>320</v>
      </c>
      <c r="B20" s="4" t="s">
        <v>320</v>
      </c>
      <c r="C20" s="4" t="s">
        <v>320</v>
      </c>
      <c r="D20" s="4" t="s">
        <v>324</v>
      </c>
      <c r="E20" s="4" t="s">
        <v>337</v>
      </c>
      <c r="F20" s="4" t="s">
        <v>326</v>
      </c>
      <c r="G20" s="42" t="s">
        <v>460</v>
      </c>
      <c r="H20" s="5">
        <v>100</v>
      </c>
      <c r="I20" s="5">
        <v>100</v>
      </c>
      <c r="J20" s="5">
        <v>100</v>
      </c>
      <c r="K20" s="5">
        <v>0</v>
      </c>
      <c r="L20" s="220">
        <f t="shared" si="0"/>
        <v>0</v>
      </c>
    </row>
    <row r="21" spans="1:12" ht="12.75">
      <c r="A21" s="30" t="s">
        <v>320</v>
      </c>
      <c r="B21" s="4" t="s">
        <v>320</v>
      </c>
      <c r="C21" s="4" t="s">
        <v>320</v>
      </c>
      <c r="D21" s="4" t="s">
        <v>324</v>
      </c>
      <c r="E21" s="4" t="s">
        <v>338</v>
      </c>
      <c r="F21" s="4" t="s">
        <v>326</v>
      </c>
      <c r="G21" s="4" t="s">
        <v>241</v>
      </c>
      <c r="H21" s="5">
        <v>500</v>
      </c>
      <c r="I21" s="5">
        <v>500</v>
      </c>
      <c r="J21" s="5">
        <v>477</v>
      </c>
      <c r="K21" s="5">
        <v>247.43</v>
      </c>
      <c r="L21" s="220">
        <f t="shared" si="0"/>
        <v>51.87211740041929</v>
      </c>
    </row>
    <row r="22" spans="1:12" ht="12.75">
      <c r="A22" s="30" t="s">
        <v>320</v>
      </c>
      <c r="B22" s="4" t="s">
        <v>320</v>
      </c>
      <c r="C22" s="4" t="s">
        <v>320</v>
      </c>
      <c r="D22" s="4" t="s">
        <v>324</v>
      </c>
      <c r="E22" s="4" t="s">
        <v>338</v>
      </c>
      <c r="F22" s="4" t="s">
        <v>326</v>
      </c>
      <c r="G22" s="4" t="s">
        <v>73</v>
      </c>
      <c r="H22" s="5">
        <v>30</v>
      </c>
      <c r="I22" s="5">
        <v>30</v>
      </c>
      <c r="J22" s="5">
        <v>30</v>
      </c>
      <c r="K22" s="5">
        <v>0</v>
      </c>
      <c r="L22" s="220">
        <f t="shared" si="0"/>
        <v>0</v>
      </c>
    </row>
    <row r="23" spans="1:12" ht="12.75">
      <c r="A23" s="30" t="s">
        <v>320</v>
      </c>
      <c r="B23" s="4" t="s">
        <v>320</v>
      </c>
      <c r="C23" s="4" t="s">
        <v>320</v>
      </c>
      <c r="D23" s="4" t="s">
        <v>324</v>
      </c>
      <c r="E23" s="4" t="s">
        <v>339</v>
      </c>
      <c r="F23" s="4" t="s">
        <v>326</v>
      </c>
      <c r="G23" s="42" t="s">
        <v>401</v>
      </c>
      <c r="H23" s="5">
        <v>50</v>
      </c>
      <c r="I23" s="5">
        <v>50</v>
      </c>
      <c r="J23" s="5">
        <v>73</v>
      </c>
      <c r="K23" s="5">
        <v>72.9</v>
      </c>
      <c r="L23" s="220">
        <f t="shared" si="0"/>
        <v>99.86301369863014</v>
      </c>
    </row>
    <row r="24" spans="1:12" ht="12.75">
      <c r="A24" s="30" t="s">
        <v>320</v>
      </c>
      <c r="B24" s="4" t="s">
        <v>320</v>
      </c>
      <c r="C24" s="4" t="s">
        <v>320</v>
      </c>
      <c r="D24" s="4" t="s">
        <v>324</v>
      </c>
      <c r="E24" s="4" t="s">
        <v>341</v>
      </c>
      <c r="F24" s="4" t="s">
        <v>326</v>
      </c>
      <c r="G24" s="4" t="s">
        <v>308</v>
      </c>
      <c r="H24" s="5">
        <v>50</v>
      </c>
      <c r="I24" s="5">
        <v>50</v>
      </c>
      <c r="J24" s="5">
        <v>50</v>
      </c>
      <c r="K24" s="5">
        <v>50</v>
      </c>
      <c r="L24" s="220">
        <f t="shared" si="0"/>
        <v>100</v>
      </c>
    </row>
    <row r="25" spans="1:12" ht="12.75">
      <c r="A25" s="30" t="s">
        <v>320</v>
      </c>
      <c r="B25" s="4" t="s">
        <v>320</v>
      </c>
      <c r="C25" s="4" t="s">
        <v>320</v>
      </c>
      <c r="D25" s="4" t="s">
        <v>324</v>
      </c>
      <c r="E25" s="4" t="s">
        <v>342</v>
      </c>
      <c r="F25" s="4" t="s">
        <v>326</v>
      </c>
      <c r="G25" s="42" t="s">
        <v>80</v>
      </c>
      <c r="H25" s="5">
        <v>100</v>
      </c>
      <c r="I25" s="5">
        <v>100</v>
      </c>
      <c r="J25" s="5">
        <v>100</v>
      </c>
      <c r="K25" s="5">
        <v>0</v>
      </c>
      <c r="L25" s="220">
        <f>K25/J25*100</f>
        <v>0</v>
      </c>
    </row>
    <row r="26" spans="1:12" ht="13.5" thickBot="1">
      <c r="A26" s="30" t="s">
        <v>320</v>
      </c>
      <c r="B26" s="4" t="s">
        <v>320</v>
      </c>
      <c r="C26" s="4" t="s">
        <v>320</v>
      </c>
      <c r="D26" s="4" t="s">
        <v>324</v>
      </c>
      <c r="E26" s="4" t="s">
        <v>343</v>
      </c>
      <c r="F26" s="4" t="s">
        <v>326</v>
      </c>
      <c r="G26" s="42" t="s">
        <v>128</v>
      </c>
      <c r="H26" s="5">
        <v>100</v>
      </c>
      <c r="I26" s="5">
        <v>100</v>
      </c>
      <c r="J26" s="5">
        <v>100</v>
      </c>
      <c r="K26" s="5">
        <v>60</v>
      </c>
      <c r="L26" s="220">
        <f>K26/J26*100</f>
        <v>60</v>
      </c>
    </row>
    <row r="27" spans="1:12" s="1" customFormat="1" ht="34.5" customHeight="1">
      <c r="A27" s="43" t="s">
        <v>29</v>
      </c>
      <c r="B27" s="44" t="s">
        <v>28</v>
      </c>
      <c r="C27" s="44" t="s">
        <v>30</v>
      </c>
      <c r="D27" s="44" t="s">
        <v>31</v>
      </c>
      <c r="E27" s="44" t="s">
        <v>314</v>
      </c>
      <c r="F27" s="44" t="s">
        <v>315</v>
      </c>
      <c r="G27" s="44" t="s">
        <v>316</v>
      </c>
      <c r="H27" s="45" t="s">
        <v>317</v>
      </c>
      <c r="I27" s="324" t="s">
        <v>251</v>
      </c>
      <c r="J27" s="45" t="s">
        <v>318</v>
      </c>
      <c r="K27" s="45" t="s">
        <v>319</v>
      </c>
      <c r="L27" s="216" t="s">
        <v>32</v>
      </c>
    </row>
    <row r="28" spans="1:12" ht="12.75">
      <c r="A28" s="30" t="s">
        <v>320</v>
      </c>
      <c r="B28" s="4" t="s">
        <v>320</v>
      </c>
      <c r="C28" s="4" t="s">
        <v>320</v>
      </c>
      <c r="D28" s="4" t="s">
        <v>324</v>
      </c>
      <c r="E28" s="4" t="s">
        <v>344</v>
      </c>
      <c r="F28" s="4" t="s">
        <v>326</v>
      </c>
      <c r="G28" s="4" t="s">
        <v>185</v>
      </c>
      <c r="H28" s="5">
        <v>55</v>
      </c>
      <c r="I28" s="5">
        <v>55</v>
      </c>
      <c r="J28" s="5">
        <v>55</v>
      </c>
      <c r="K28" s="5">
        <v>41.76</v>
      </c>
      <c r="L28" s="220">
        <f>K28/J28*100</f>
        <v>75.92727272727272</v>
      </c>
    </row>
    <row r="29" spans="1:12" ht="12.75">
      <c r="A29" s="30" t="s">
        <v>320</v>
      </c>
      <c r="B29" s="4" t="s">
        <v>320</v>
      </c>
      <c r="C29" s="4" t="s">
        <v>320</v>
      </c>
      <c r="D29" s="4" t="s">
        <v>324</v>
      </c>
      <c r="E29" s="4" t="s">
        <v>344</v>
      </c>
      <c r="F29" s="4" t="s">
        <v>326</v>
      </c>
      <c r="G29" s="4" t="s">
        <v>402</v>
      </c>
      <c r="H29" s="5">
        <v>350</v>
      </c>
      <c r="I29" s="5">
        <v>350</v>
      </c>
      <c r="J29" s="5">
        <v>350</v>
      </c>
      <c r="K29" s="5">
        <v>0</v>
      </c>
      <c r="L29" s="220">
        <f t="shared" si="0"/>
        <v>0</v>
      </c>
    </row>
    <row r="30" spans="1:12" ht="12.75">
      <c r="A30" s="30" t="s">
        <v>320</v>
      </c>
      <c r="B30" s="4" t="s">
        <v>320</v>
      </c>
      <c r="C30" s="4" t="s">
        <v>320</v>
      </c>
      <c r="D30" s="4" t="s">
        <v>324</v>
      </c>
      <c r="E30" s="4" t="s">
        <v>345</v>
      </c>
      <c r="F30" s="4" t="s">
        <v>326</v>
      </c>
      <c r="G30" s="4" t="s">
        <v>186</v>
      </c>
      <c r="H30" s="5">
        <v>2300</v>
      </c>
      <c r="I30" s="5">
        <v>2300</v>
      </c>
      <c r="J30" s="5">
        <v>2300</v>
      </c>
      <c r="K30" s="5">
        <v>1815</v>
      </c>
      <c r="L30" s="46">
        <f t="shared" si="0"/>
        <v>78.91304347826087</v>
      </c>
    </row>
    <row r="31" spans="1:12" ht="12.75">
      <c r="A31" s="30" t="s">
        <v>320</v>
      </c>
      <c r="B31" s="4" t="s">
        <v>320</v>
      </c>
      <c r="C31" s="4" t="s">
        <v>320</v>
      </c>
      <c r="D31" s="4" t="s">
        <v>324</v>
      </c>
      <c r="E31" s="4" t="s">
        <v>346</v>
      </c>
      <c r="F31" s="4" t="s">
        <v>326</v>
      </c>
      <c r="G31" s="4" t="s">
        <v>50</v>
      </c>
      <c r="H31" s="5">
        <v>150</v>
      </c>
      <c r="I31" s="5">
        <v>150</v>
      </c>
      <c r="J31" s="5">
        <v>150</v>
      </c>
      <c r="K31" s="5">
        <v>56.48</v>
      </c>
      <c r="L31" s="46">
        <f aca="true" t="shared" si="1" ref="L31:L57">K31/J31*100</f>
        <v>37.653333333333336</v>
      </c>
    </row>
    <row r="32" spans="1:12" ht="12.75">
      <c r="A32" s="30" t="s">
        <v>320</v>
      </c>
      <c r="B32" s="4" t="s">
        <v>320</v>
      </c>
      <c r="C32" s="4" t="s">
        <v>320</v>
      </c>
      <c r="D32" s="4" t="s">
        <v>324</v>
      </c>
      <c r="E32" s="4" t="s">
        <v>347</v>
      </c>
      <c r="F32" s="4" t="s">
        <v>326</v>
      </c>
      <c r="G32" s="4" t="s">
        <v>543</v>
      </c>
      <c r="H32" s="5">
        <v>1000</v>
      </c>
      <c r="I32" s="5">
        <v>1000</v>
      </c>
      <c r="J32" s="5">
        <v>1000</v>
      </c>
      <c r="K32" s="5">
        <v>0</v>
      </c>
      <c r="L32" s="46">
        <f t="shared" si="1"/>
        <v>0</v>
      </c>
    </row>
    <row r="33" spans="1:12" ht="12.75">
      <c r="A33" s="30"/>
      <c r="B33" s="4"/>
      <c r="C33" s="4"/>
      <c r="D33" s="4" t="s">
        <v>324</v>
      </c>
      <c r="E33" s="4" t="s">
        <v>348</v>
      </c>
      <c r="F33" s="4" t="s">
        <v>326</v>
      </c>
      <c r="G33" s="42" t="s">
        <v>462</v>
      </c>
      <c r="H33" s="5">
        <v>850</v>
      </c>
      <c r="I33" s="5">
        <v>850</v>
      </c>
      <c r="J33" s="5">
        <v>850</v>
      </c>
      <c r="K33" s="5">
        <v>250</v>
      </c>
      <c r="L33" s="46">
        <f t="shared" si="1"/>
        <v>29.411764705882355</v>
      </c>
    </row>
    <row r="34" spans="1:12" ht="12.75">
      <c r="A34" s="30"/>
      <c r="B34" s="4"/>
      <c r="C34" s="4"/>
      <c r="D34" s="4"/>
      <c r="E34" s="3" t="s">
        <v>45</v>
      </c>
      <c r="F34" s="3"/>
      <c r="G34" s="3" t="s">
        <v>212</v>
      </c>
      <c r="H34" s="6">
        <f>SUM(H35:H38)</f>
        <v>400</v>
      </c>
      <c r="I34" s="6">
        <f>SUM(I35:I38)</f>
        <v>400</v>
      </c>
      <c r="J34" s="6">
        <f>SUM(J35:J38)</f>
        <v>400</v>
      </c>
      <c r="K34" s="6">
        <f>SUM(K35:K38)</f>
        <v>243.08999999999997</v>
      </c>
      <c r="L34" s="219">
        <f t="shared" si="1"/>
        <v>60.772499999999994</v>
      </c>
    </row>
    <row r="35" spans="1:12" ht="24.75">
      <c r="A35" s="30" t="s">
        <v>320</v>
      </c>
      <c r="B35" s="4" t="s">
        <v>320</v>
      </c>
      <c r="C35" s="4" t="s">
        <v>320</v>
      </c>
      <c r="D35" s="4" t="s">
        <v>349</v>
      </c>
      <c r="E35" s="4" t="s">
        <v>350</v>
      </c>
      <c r="F35" s="4" t="s">
        <v>326</v>
      </c>
      <c r="G35" s="42" t="s">
        <v>388</v>
      </c>
      <c r="H35" s="5">
        <v>30</v>
      </c>
      <c r="I35" s="5">
        <v>30</v>
      </c>
      <c r="J35" s="5">
        <v>30</v>
      </c>
      <c r="K35" s="5">
        <v>8.5</v>
      </c>
      <c r="L35" s="220">
        <f t="shared" si="1"/>
        <v>28.333333333333332</v>
      </c>
    </row>
    <row r="36" spans="1:12" ht="12.75">
      <c r="A36" s="47" t="s">
        <v>320</v>
      </c>
      <c r="B36" s="13" t="s">
        <v>320</v>
      </c>
      <c r="C36" s="13" t="s">
        <v>320</v>
      </c>
      <c r="D36" s="13" t="s">
        <v>349</v>
      </c>
      <c r="E36" s="13" t="s">
        <v>344</v>
      </c>
      <c r="F36" s="13" t="s">
        <v>326</v>
      </c>
      <c r="G36" s="227" t="s">
        <v>76</v>
      </c>
      <c r="H36" s="14">
        <v>200</v>
      </c>
      <c r="I36" s="14">
        <v>200</v>
      </c>
      <c r="J36" s="14">
        <v>200</v>
      </c>
      <c r="K36" s="14">
        <v>123.56</v>
      </c>
      <c r="L36" s="220">
        <f t="shared" si="1"/>
        <v>61.78</v>
      </c>
    </row>
    <row r="37" spans="1:12" ht="12.75">
      <c r="A37" s="47" t="s">
        <v>320</v>
      </c>
      <c r="B37" s="13" t="s">
        <v>320</v>
      </c>
      <c r="C37" s="13" t="s">
        <v>320</v>
      </c>
      <c r="D37" s="13" t="s">
        <v>349</v>
      </c>
      <c r="E37" s="13" t="s">
        <v>344</v>
      </c>
      <c r="F37" s="13" t="s">
        <v>326</v>
      </c>
      <c r="G37" s="227" t="s">
        <v>74</v>
      </c>
      <c r="H37" s="14">
        <v>140</v>
      </c>
      <c r="I37" s="14">
        <v>140</v>
      </c>
      <c r="J37" s="14">
        <v>140</v>
      </c>
      <c r="K37" s="14">
        <v>105.52</v>
      </c>
      <c r="L37" s="220">
        <f t="shared" si="1"/>
        <v>75.37142857142857</v>
      </c>
    </row>
    <row r="38" spans="1:12" ht="12.75">
      <c r="A38" s="47" t="s">
        <v>320</v>
      </c>
      <c r="B38" s="13" t="s">
        <v>320</v>
      </c>
      <c r="C38" s="13" t="s">
        <v>320</v>
      </c>
      <c r="D38" s="13" t="s">
        <v>349</v>
      </c>
      <c r="E38" s="13" t="s">
        <v>344</v>
      </c>
      <c r="F38" s="13" t="s">
        <v>326</v>
      </c>
      <c r="G38" s="246" t="s">
        <v>75</v>
      </c>
      <c r="H38" s="14">
        <v>30</v>
      </c>
      <c r="I38" s="14">
        <v>30</v>
      </c>
      <c r="J38" s="14">
        <v>30</v>
      </c>
      <c r="K38" s="14">
        <v>5.51</v>
      </c>
      <c r="L38" s="220">
        <f t="shared" si="1"/>
        <v>18.366666666666667</v>
      </c>
    </row>
    <row r="39" spans="1:12" ht="12" customHeight="1">
      <c r="A39" s="47"/>
      <c r="B39" s="13"/>
      <c r="C39" s="13"/>
      <c r="D39" s="13"/>
      <c r="E39" s="13"/>
      <c r="F39" s="13"/>
      <c r="G39" s="278" t="s">
        <v>403</v>
      </c>
      <c r="H39" s="279">
        <f>SUM(H42:H56)</f>
        <v>1200</v>
      </c>
      <c r="I39" s="279">
        <f>SUM(I42:I56)</f>
        <v>1200</v>
      </c>
      <c r="J39" s="279">
        <f>SUM(J40:J56)</f>
        <v>1200</v>
      </c>
      <c r="K39" s="279">
        <f>SUM(K40:K56)</f>
        <v>823.73</v>
      </c>
      <c r="L39" s="280">
        <f t="shared" si="1"/>
        <v>68.64416666666668</v>
      </c>
    </row>
    <row r="40" spans="1:12" ht="12.75">
      <c r="A40" s="47"/>
      <c r="B40" s="13"/>
      <c r="C40" s="13"/>
      <c r="D40" s="13" t="s">
        <v>404</v>
      </c>
      <c r="E40" s="13" t="s">
        <v>327</v>
      </c>
      <c r="F40" s="13" t="s">
        <v>352</v>
      </c>
      <c r="G40" s="246" t="s">
        <v>554</v>
      </c>
      <c r="H40" s="14">
        <v>0</v>
      </c>
      <c r="I40" s="14">
        <v>0</v>
      </c>
      <c r="J40" s="14">
        <v>28</v>
      </c>
      <c r="K40" s="14">
        <v>27.9</v>
      </c>
      <c r="L40" s="220">
        <f>K40/J40*100</f>
        <v>99.64285714285714</v>
      </c>
    </row>
    <row r="41" spans="1:12" ht="12.75">
      <c r="A41" s="47"/>
      <c r="B41" s="13"/>
      <c r="C41" s="13"/>
      <c r="D41" s="13" t="s">
        <v>404</v>
      </c>
      <c r="E41" s="13" t="s">
        <v>267</v>
      </c>
      <c r="F41" s="13" t="s">
        <v>352</v>
      </c>
      <c r="G41" s="246" t="s">
        <v>520</v>
      </c>
      <c r="H41" s="14">
        <v>0</v>
      </c>
      <c r="I41" s="14">
        <v>0</v>
      </c>
      <c r="J41" s="14">
        <v>12</v>
      </c>
      <c r="K41" s="14">
        <v>11.16</v>
      </c>
      <c r="L41" s="220">
        <f>K41/J41*100</f>
        <v>93</v>
      </c>
    </row>
    <row r="42" spans="1:12" ht="12.75">
      <c r="A42" s="47"/>
      <c r="B42" s="13"/>
      <c r="C42" s="13"/>
      <c r="D42" s="13" t="s">
        <v>404</v>
      </c>
      <c r="E42" s="13" t="s">
        <v>329</v>
      </c>
      <c r="F42" s="13" t="s">
        <v>352</v>
      </c>
      <c r="G42" s="246" t="s">
        <v>40</v>
      </c>
      <c r="H42" s="14">
        <v>49</v>
      </c>
      <c r="I42" s="14">
        <v>49</v>
      </c>
      <c r="J42" s="14">
        <v>6</v>
      </c>
      <c r="K42" s="14">
        <v>5.2</v>
      </c>
      <c r="L42" s="220">
        <f t="shared" si="1"/>
        <v>86.66666666666667</v>
      </c>
    </row>
    <row r="43" spans="1:12" ht="12.75">
      <c r="A43" s="47"/>
      <c r="B43" s="13"/>
      <c r="C43" s="13"/>
      <c r="D43" s="13" t="s">
        <v>404</v>
      </c>
      <c r="E43" s="13" t="s">
        <v>330</v>
      </c>
      <c r="F43" s="13" t="s">
        <v>352</v>
      </c>
      <c r="G43" s="246" t="s">
        <v>41</v>
      </c>
      <c r="H43" s="14">
        <v>1</v>
      </c>
      <c r="I43" s="14">
        <v>1</v>
      </c>
      <c r="J43" s="14">
        <v>2</v>
      </c>
      <c r="K43" s="14">
        <v>1.16</v>
      </c>
      <c r="L43" s="220">
        <f t="shared" si="1"/>
        <v>57.99999999999999</v>
      </c>
    </row>
    <row r="44" spans="1:12" ht="12.75">
      <c r="A44" s="47"/>
      <c r="B44" s="13"/>
      <c r="C44" s="13"/>
      <c r="D44" s="13" t="s">
        <v>404</v>
      </c>
      <c r="E44" s="13" t="s">
        <v>331</v>
      </c>
      <c r="F44" s="13" t="s">
        <v>352</v>
      </c>
      <c r="G44" s="246" t="s">
        <v>42</v>
      </c>
      <c r="H44" s="14">
        <v>0</v>
      </c>
      <c r="I44" s="14">
        <v>0</v>
      </c>
      <c r="J44" s="14">
        <v>2</v>
      </c>
      <c r="K44" s="14">
        <v>1.11</v>
      </c>
      <c r="L44" s="220">
        <f>K44/J44*100</f>
        <v>55.50000000000001</v>
      </c>
    </row>
    <row r="45" spans="1:12" ht="12.75">
      <c r="A45" s="47"/>
      <c r="B45" s="13"/>
      <c r="C45" s="13"/>
      <c r="D45" s="13" t="s">
        <v>404</v>
      </c>
      <c r="E45" s="13" t="s">
        <v>333</v>
      </c>
      <c r="F45" s="13" t="s">
        <v>352</v>
      </c>
      <c r="G45" s="246" t="s">
        <v>44</v>
      </c>
      <c r="H45" s="14">
        <v>0</v>
      </c>
      <c r="I45" s="14">
        <v>0</v>
      </c>
      <c r="J45" s="14">
        <v>2</v>
      </c>
      <c r="K45" s="14">
        <v>1.76</v>
      </c>
      <c r="L45" s="220">
        <f>K45/J45*100</f>
        <v>88</v>
      </c>
    </row>
    <row r="46" spans="1:12" ht="12.75">
      <c r="A46" s="47"/>
      <c r="B46" s="13"/>
      <c r="C46" s="13"/>
      <c r="D46" s="13" t="s">
        <v>404</v>
      </c>
      <c r="E46" s="13" t="s">
        <v>351</v>
      </c>
      <c r="F46" s="13" t="s">
        <v>352</v>
      </c>
      <c r="G46" s="246" t="s">
        <v>405</v>
      </c>
      <c r="H46" s="14">
        <v>50</v>
      </c>
      <c r="I46" s="14">
        <v>50</v>
      </c>
      <c r="J46" s="14">
        <v>46</v>
      </c>
      <c r="K46" s="14">
        <v>14.5</v>
      </c>
      <c r="L46" s="220">
        <f>K46/J46*100</f>
        <v>31.521739130434785</v>
      </c>
    </row>
    <row r="47" spans="1:12" ht="12.75">
      <c r="A47" s="47"/>
      <c r="B47" s="13"/>
      <c r="C47" s="13"/>
      <c r="D47" s="13" t="s">
        <v>404</v>
      </c>
      <c r="E47" s="13" t="s">
        <v>479</v>
      </c>
      <c r="F47" s="13" t="s">
        <v>352</v>
      </c>
      <c r="G47" s="246" t="s">
        <v>555</v>
      </c>
      <c r="H47" s="14">
        <v>50</v>
      </c>
      <c r="I47" s="14">
        <v>50</v>
      </c>
      <c r="J47" s="14">
        <v>50</v>
      </c>
      <c r="K47" s="14">
        <v>36.54</v>
      </c>
      <c r="L47" s="220">
        <f>K47/J47*100</f>
        <v>73.08</v>
      </c>
    </row>
    <row r="48" spans="1:12" ht="12.75">
      <c r="A48" s="47"/>
      <c r="B48" s="13"/>
      <c r="C48" s="13"/>
      <c r="D48" s="13" t="s">
        <v>404</v>
      </c>
      <c r="E48" s="13" t="s">
        <v>480</v>
      </c>
      <c r="F48" s="13" t="s">
        <v>352</v>
      </c>
      <c r="G48" s="246" t="s">
        <v>556</v>
      </c>
      <c r="H48" s="14">
        <v>0</v>
      </c>
      <c r="I48" s="14">
        <v>0</v>
      </c>
      <c r="J48" s="14">
        <v>1</v>
      </c>
      <c r="K48" s="14">
        <v>0.66</v>
      </c>
      <c r="L48" s="220">
        <f>K48/J48*100</f>
        <v>66</v>
      </c>
    </row>
    <row r="49" spans="1:12" ht="12.75">
      <c r="A49" s="47"/>
      <c r="B49" s="13"/>
      <c r="C49" s="13"/>
      <c r="D49" s="13" t="s">
        <v>404</v>
      </c>
      <c r="E49" s="13" t="s">
        <v>350</v>
      </c>
      <c r="F49" s="13" t="s">
        <v>352</v>
      </c>
      <c r="G49" s="246" t="s">
        <v>270</v>
      </c>
      <c r="H49" s="14">
        <v>10</v>
      </c>
      <c r="I49" s="14">
        <v>10</v>
      </c>
      <c r="J49" s="14">
        <v>10</v>
      </c>
      <c r="K49" s="14">
        <v>1.8</v>
      </c>
      <c r="L49" s="220">
        <f t="shared" si="1"/>
        <v>18</v>
      </c>
    </row>
    <row r="50" spans="1:12" ht="12.75">
      <c r="A50" s="47"/>
      <c r="B50" s="13"/>
      <c r="C50" s="13"/>
      <c r="D50" s="13" t="s">
        <v>404</v>
      </c>
      <c r="E50" s="13" t="s">
        <v>213</v>
      </c>
      <c r="F50" s="13" t="s">
        <v>352</v>
      </c>
      <c r="G50" s="246" t="s">
        <v>557</v>
      </c>
      <c r="H50" s="14">
        <v>0</v>
      </c>
      <c r="I50" s="14">
        <v>0</v>
      </c>
      <c r="J50" s="14">
        <v>1</v>
      </c>
      <c r="K50" s="14">
        <v>0.33</v>
      </c>
      <c r="L50" s="220">
        <f>K50/J50*100</f>
        <v>33</v>
      </c>
    </row>
    <row r="51" spans="1:12" ht="12.75">
      <c r="A51" s="47"/>
      <c r="B51" s="13"/>
      <c r="C51" s="13"/>
      <c r="D51" s="13" t="s">
        <v>404</v>
      </c>
      <c r="E51" s="13" t="s">
        <v>334</v>
      </c>
      <c r="F51" s="13" t="s">
        <v>352</v>
      </c>
      <c r="G51" s="246" t="s">
        <v>406</v>
      </c>
      <c r="H51" s="14">
        <v>30</v>
      </c>
      <c r="I51" s="14">
        <v>30</v>
      </c>
      <c r="J51" s="14">
        <v>30</v>
      </c>
      <c r="K51" s="14">
        <v>29.99</v>
      </c>
      <c r="L51" s="220">
        <f t="shared" si="1"/>
        <v>99.96666666666665</v>
      </c>
    </row>
    <row r="52" spans="1:12" ht="12.75">
      <c r="A52" s="47"/>
      <c r="B52" s="13"/>
      <c r="C52" s="13"/>
      <c r="D52" s="13" t="s">
        <v>404</v>
      </c>
      <c r="E52" s="13" t="s">
        <v>337</v>
      </c>
      <c r="F52" s="13" t="s">
        <v>352</v>
      </c>
      <c r="G52" s="246" t="s">
        <v>407</v>
      </c>
      <c r="H52" s="14">
        <v>30</v>
      </c>
      <c r="I52" s="14">
        <v>30</v>
      </c>
      <c r="J52" s="14">
        <v>30</v>
      </c>
      <c r="K52" s="14">
        <v>23.99</v>
      </c>
      <c r="L52" s="220">
        <f>K52/J52*100</f>
        <v>79.96666666666667</v>
      </c>
    </row>
    <row r="53" spans="1:12" ht="12.75">
      <c r="A53" s="47"/>
      <c r="B53" s="13"/>
      <c r="C53" s="13"/>
      <c r="D53" s="13" t="s">
        <v>404</v>
      </c>
      <c r="E53" s="13" t="s">
        <v>338</v>
      </c>
      <c r="F53" s="13" t="s">
        <v>352</v>
      </c>
      <c r="G53" s="246" t="s">
        <v>423</v>
      </c>
      <c r="H53" s="14">
        <v>20</v>
      </c>
      <c r="I53" s="14">
        <v>20</v>
      </c>
      <c r="J53" s="14">
        <v>20</v>
      </c>
      <c r="K53" s="14">
        <v>16.12</v>
      </c>
      <c r="L53" s="220">
        <f t="shared" si="1"/>
        <v>80.60000000000001</v>
      </c>
    </row>
    <row r="54" spans="1:12" ht="12.75">
      <c r="A54" s="47"/>
      <c r="B54" s="13"/>
      <c r="C54" s="13"/>
      <c r="D54" s="13" t="s">
        <v>404</v>
      </c>
      <c r="E54" s="13" t="s">
        <v>338</v>
      </c>
      <c r="F54" s="13" t="s">
        <v>352</v>
      </c>
      <c r="G54" s="246" t="s">
        <v>408</v>
      </c>
      <c r="H54" s="14">
        <v>160</v>
      </c>
      <c r="I54" s="14">
        <v>160</v>
      </c>
      <c r="J54" s="14">
        <v>160</v>
      </c>
      <c r="K54" s="14">
        <v>96.1</v>
      </c>
      <c r="L54" s="220">
        <f>K54/J54*100</f>
        <v>60.0625</v>
      </c>
    </row>
    <row r="55" spans="1:12" ht="12.75">
      <c r="A55" s="47"/>
      <c r="B55" s="13"/>
      <c r="C55" s="13"/>
      <c r="D55" s="13" t="s">
        <v>404</v>
      </c>
      <c r="E55" s="13" t="s">
        <v>347</v>
      </c>
      <c r="F55" s="13" t="s">
        <v>352</v>
      </c>
      <c r="G55" s="246" t="s">
        <v>409</v>
      </c>
      <c r="H55" s="14">
        <v>600</v>
      </c>
      <c r="I55" s="14">
        <v>600</v>
      </c>
      <c r="J55" s="14">
        <v>600</v>
      </c>
      <c r="K55" s="14">
        <v>409.31</v>
      </c>
      <c r="L55" s="220">
        <f>K55/J55*100</f>
        <v>68.21833333333333</v>
      </c>
    </row>
    <row r="56" spans="1:12" ht="12.75">
      <c r="A56" s="47"/>
      <c r="B56" s="13"/>
      <c r="C56" s="13"/>
      <c r="D56" s="13" t="s">
        <v>404</v>
      </c>
      <c r="E56" s="13" t="s">
        <v>348</v>
      </c>
      <c r="F56" s="13" t="s">
        <v>352</v>
      </c>
      <c r="G56" s="246" t="s">
        <v>424</v>
      </c>
      <c r="H56" s="14">
        <v>200</v>
      </c>
      <c r="I56" s="14">
        <v>200</v>
      </c>
      <c r="J56" s="14">
        <v>200</v>
      </c>
      <c r="K56" s="14">
        <v>146.1</v>
      </c>
      <c r="L56" s="220">
        <f t="shared" si="1"/>
        <v>73.05</v>
      </c>
    </row>
    <row r="57" spans="1:12" s="1" customFormat="1" ht="12.75">
      <c r="A57" s="34"/>
      <c r="B57" s="3"/>
      <c r="C57" s="3"/>
      <c r="D57" s="3"/>
      <c r="E57" s="3" t="s">
        <v>45</v>
      </c>
      <c r="F57" s="3" t="s">
        <v>326</v>
      </c>
      <c r="G57" s="3" t="s">
        <v>46</v>
      </c>
      <c r="H57" s="6">
        <f>SUM(H58:H59)</f>
        <v>710</v>
      </c>
      <c r="I57" s="6">
        <f>SUM(I58:I59)</f>
        <v>710</v>
      </c>
      <c r="J57" s="6">
        <f>SUM(J58:J59)</f>
        <v>710</v>
      </c>
      <c r="K57" s="6">
        <f>SUM(K58:K59)</f>
        <v>116.4</v>
      </c>
      <c r="L57" s="219">
        <f t="shared" si="1"/>
        <v>16.3943661971831</v>
      </c>
    </row>
    <row r="58" spans="1:12" s="2" customFormat="1" ht="12.75">
      <c r="A58" s="30" t="s">
        <v>320</v>
      </c>
      <c r="B58" s="4" t="s">
        <v>320</v>
      </c>
      <c r="C58" s="4"/>
      <c r="D58" s="4" t="s">
        <v>484</v>
      </c>
      <c r="E58" s="4" t="s">
        <v>344</v>
      </c>
      <c r="F58" s="4" t="s">
        <v>326</v>
      </c>
      <c r="G58" s="42" t="s">
        <v>461</v>
      </c>
      <c r="H58" s="24">
        <v>10</v>
      </c>
      <c r="I58" s="24">
        <v>10</v>
      </c>
      <c r="J58" s="24">
        <v>10</v>
      </c>
      <c r="K58" s="24">
        <v>0</v>
      </c>
      <c r="L58" s="35">
        <f>K58/J58*100</f>
        <v>0</v>
      </c>
    </row>
    <row r="59" spans="1:12" s="2" customFormat="1" ht="13.5" thickBot="1">
      <c r="A59" s="328" t="s">
        <v>320</v>
      </c>
      <c r="B59" s="285" t="s">
        <v>320</v>
      </c>
      <c r="C59" s="285"/>
      <c r="D59" s="285" t="s">
        <v>22</v>
      </c>
      <c r="E59" s="285" t="s">
        <v>27</v>
      </c>
      <c r="F59" s="285" t="s">
        <v>326</v>
      </c>
      <c r="G59" s="288" t="s">
        <v>77</v>
      </c>
      <c r="H59" s="329">
        <v>700</v>
      </c>
      <c r="I59" s="329">
        <v>700</v>
      </c>
      <c r="J59" s="329">
        <v>700</v>
      </c>
      <c r="K59" s="329">
        <v>116.4</v>
      </c>
      <c r="L59" s="388">
        <f>K59/J59*100</f>
        <v>16.62857142857143</v>
      </c>
    </row>
    <row r="60" spans="1:12" s="2" customFormat="1" ht="2.25" customHeight="1" hidden="1" thickBot="1">
      <c r="A60" s="55"/>
      <c r="B60" s="55"/>
      <c r="C60" s="56"/>
      <c r="D60" s="56"/>
      <c r="E60" s="56"/>
      <c r="F60" s="56"/>
      <c r="G60" s="56"/>
      <c r="H60" s="57"/>
      <c r="I60" s="57"/>
      <c r="J60" s="57"/>
      <c r="K60" s="57"/>
      <c r="L60" s="57"/>
    </row>
    <row r="61" spans="1:6" ht="12.75">
      <c r="A61" s="372" t="s">
        <v>211</v>
      </c>
      <c r="B61" s="374" t="s">
        <v>183</v>
      </c>
      <c r="C61" s="374"/>
      <c r="D61" s="374"/>
      <c r="E61" s="367">
        <v>24654.66</v>
      </c>
      <c r="F61" s="368"/>
    </row>
    <row r="62" spans="1:6" ht="12.75" customHeight="1" thickBot="1">
      <c r="A62" s="373"/>
      <c r="B62" s="369" t="s">
        <v>184</v>
      </c>
      <c r="C62" s="369"/>
      <c r="D62" s="369"/>
      <c r="E62" s="370">
        <v>0</v>
      </c>
      <c r="F62" s="37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</sheetData>
  <sheetProtection/>
  <mergeCells count="5">
    <mergeCell ref="E61:F61"/>
    <mergeCell ref="B62:D62"/>
    <mergeCell ref="E62:F62"/>
    <mergeCell ref="A61:A62"/>
    <mergeCell ref="B61:D61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  <headerFooter alignWithMargins="0">
    <oddHeader>&amp;CČerpanie rozpočtu Obce Veľká Lehota k 30.06.2012
VÝDAVKY - Program 1: Riadenie, organizácia a administratíva (správa obce)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375" style="0" customWidth="1"/>
    <col min="2" max="2" width="11.875" style="0" customWidth="1"/>
    <col min="3" max="3" width="6.00390625" style="0" customWidth="1"/>
    <col min="4" max="4" width="8.875" style="0" customWidth="1"/>
    <col min="5" max="5" width="8.125" style="0" bestFit="1" customWidth="1"/>
    <col min="6" max="6" width="5.25390625" style="0" customWidth="1"/>
    <col min="7" max="7" width="42.00390625" style="0" customWidth="1"/>
    <col min="8" max="8" width="9.75390625" style="0" customWidth="1"/>
    <col min="9" max="9" width="10.125" style="0" customWidth="1"/>
    <col min="10" max="10" width="8.875" style="0" customWidth="1"/>
    <col min="11" max="11" width="8.75390625" style="0" customWidth="1"/>
    <col min="12" max="12" width="7.75390625" style="0" customWidth="1"/>
  </cols>
  <sheetData>
    <row r="1" spans="1:12" s="1" customFormat="1" ht="38.25">
      <c r="A1" s="26" t="s">
        <v>29</v>
      </c>
      <c r="B1" s="27" t="s">
        <v>28</v>
      </c>
      <c r="C1" s="27" t="s">
        <v>30</v>
      </c>
      <c r="D1" s="27" t="s">
        <v>31</v>
      </c>
      <c r="E1" s="27" t="s">
        <v>314</v>
      </c>
      <c r="F1" s="27" t="s">
        <v>315</v>
      </c>
      <c r="G1" s="27" t="s">
        <v>316</v>
      </c>
      <c r="H1" s="28" t="s">
        <v>317</v>
      </c>
      <c r="I1" s="200" t="s">
        <v>251</v>
      </c>
      <c r="J1" s="28" t="s">
        <v>318</v>
      </c>
      <c r="K1" s="28" t="s">
        <v>319</v>
      </c>
      <c r="L1" s="205" t="s">
        <v>32</v>
      </c>
    </row>
    <row r="2" spans="1:12" ht="12" customHeight="1">
      <c r="A2" s="30" t="s">
        <v>321</v>
      </c>
      <c r="B2" s="375"/>
      <c r="C2" s="342"/>
      <c r="D2" s="342"/>
      <c r="E2" s="342"/>
      <c r="F2" s="342"/>
      <c r="G2" s="342"/>
      <c r="H2" s="342"/>
      <c r="I2" s="342"/>
      <c r="J2" s="342"/>
      <c r="K2" s="342"/>
      <c r="L2" s="343"/>
    </row>
    <row r="3" spans="1:12" s="18" customFormat="1" ht="15">
      <c r="A3" s="48" t="s">
        <v>353</v>
      </c>
      <c r="B3" s="49" t="s">
        <v>320</v>
      </c>
      <c r="C3" s="49" t="s">
        <v>320</v>
      </c>
      <c r="D3" s="49" t="s">
        <v>320</v>
      </c>
      <c r="E3" s="49" t="s">
        <v>320</v>
      </c>
      <c r="F3" s="49" t="s">
        <v>320</v>
      </c>
      <c r="G3" s="49" t="s">
        <v>471</v>
      </c>
      <c r="H3" s="50">
        <f>H4+H20</f>
        <v>14630</v>
      </c>
      <c r="I3" s="50">
        <f>I4+I20</f>
        <v>14630</v>
      </c>
      <c r="J3" s="50">
        <f>J4+J20</f>
        <v>14630</v>
      </c>
      <c r="K3" s="146">
        <f>K4+K20</f>
        <v>4788.490000000001</v>
      </c>
      <c r="L3" s="62">
        <f>K3/J3*100</f>
        <v>32.73062200956938</v>
      </c>
    </row>
    <row r="4" spans="1:12" s="18" customFormat="1" ht="15">
      <c r="A4" s="32" t="s">
        <v>320</v>
      </c>
      <c r="B4" s="21" t="s">
        <v>322</v>
      </c>
      <c r="C4" s="21" t="s">
        <v>320</v>
      </c>
      <c r="D4" s="21" t="s">
        <v>320</v>
      </c>
      <c r="E4" s="21" t="s">
        <v>320</v>
      </c>
      <c r="F4" s="21" t="s">
        <v>320</v>
      </c>
      <c r="G4" s="21" t="s">
        <v>472</v>
      </c>
      <c r="H4" s="22">
        <f>H5+H18</f>
        <v>3330</v>
      </c>
      <c r="I4" s="22">
        <f>I5+I18</f>
        <v>3330</v>
      </c>
      <c r="J4" s="22">
        <f>J5+J18</f>
        <v>3330</v>
      </c>
      <c r="K4" s="22">
        <f>K5+K18</f>
        <v>1957.4800000000005</v>
      </c>
      <c r="L4" s="62">
        <f>K4/J4*100</f>
        <v>58.7831831831832</v>
      </c>
    </row>
    <row r="5" spans="1:12" s="130" customFormat="1" ht="13.5">
      <c r="A5" s="128"/>
      <c r="B5" s="129"/>
      <c r="C5" s="242" t="s">
        <v>322</v>
      </c>
      <c r="D5" s="242"/>
      <c r="E5" s="242"/>
      <c r="F5" s="242"/>
      <c r="G5" s="242" t="s">
        <v>52</v>
      </c>
      <c r="H5" s="243">
        <f>H6+H8+H16</f>
        <v>2730</v>
      </c>
      <c r="I5" s="243">
        <f>I6+I8+I16</f>
        <v>2730</v>
      </c>
      <c r="J5" s="243">
        <f>J6+J8+J16</f>
        <v>2730</v>
      </c>
      <c r="K5" s="243">
        <f>K6+K8+K16</f>
        <v>1415.1500000000003</v>
      </c>
      <c r="L5" s="389">
        <f>K5/J5*100</f>
        <v>51.83699633699634</v>
      </c>
    </row>
    <row r="6" spans="1:12" s="18" customFormat="1" ht="13.5">
      <c r="A6" s="34"/>
      <c r="B6" s="3"/>
      <c r="C6" s="3"/>
      <c r="D6" s="3"/>
      <c r="E6" s="3" t="s">
        <v>33</v>
      </c>
      <c r="F6" s="3"/>
      <c r="G6" s="3" t="s">
        <v>53</v>
      </c>
      <c r="H6" s="23">
        <f>SUM(H7)</f>
        <v>2000</v>
      </c>
      <c r="I6" s="23">
        <f>SUM(I7)</f>
        <v>2000</v>
      </c>
      <c r="J6" s="23">
        <f>SUM(J7)</f>
        <v>2000</v>
      </c>
      <c r="K6" s="23">
        <f>SUM(K7)</f>
        <v>1042.14</v>
      </c>
      <c r="L6" s="131">
        <f>K6/J6*100</f>
        <v>52.107000000000006</v>
      </c>
    </row>
    <row r="7" spans="1:12" s="2" customFormat="1" ht="12.75">
      <c r="A7" s="30" t="s">
        <v>320</v>
      </c>
      <c r="B7" s="4" t="s">
        <v>320</v>
      </c>
      <c r="C7" s="4" t="s">
        <v>322</v>
      </c>
      <c r="D7" s="4" t="s">
        <v>324</v>
      </c>
      <c r="E7" s="4" t="s">
        <v>325</v>
      </c>
      <c r="F7" s="4" t="s">
        <v>326</v>
      </c>
      <c r="G7" s="4" t="s">
        <v>54</v>
      </c>
      <c r="H7" s="24">
        <v>2000</v>
      </c>
      <c r="I7" s="24">
        <v>2000</v>
      </c>
      <c r="J7" s="24">
        <v>2000</v>
      </c>
      <c r="K7" s="24">
        <v>1042.14</v>
      </c>
      <c r="L7" s="35"/>
    </row>
    <row r="8" spans="1:12" s="18" customFormat="1" ht="12.75">
      <c r="A8" s="34"/>
      <c r="B8" s="3"/>
      <c r="C8" s="3"/>
      <c r="D8" s="3"/>
      <c r="E8" s="3" t="s">
        <v>36</v>
      </c>
      <c r="F8" s="3"/>
      <c r="G8" s="3" t="s">
        <v>37</v>
      </c>
      <c r="H8" s="25">
        <f>SUM(H9:H15)</f>
        <v>700</v>
      </c>
      <c r="I8" s="25">
        <f>SUM(I9:I15)</f>
        <v>700</v>
      </c>
      <c r="J8" s="25">
        <f>SUM(J9:J15)</f>
        <v>700</v>
      </c>
      <c r="K8" s="25">
        <f>SUM(K9:K15)</f>
        <v>362.6</v>
      </c>
      <c r="L8" s="36">
        <f>K8/J8*100</f>
        <v>51.800000000000004</v>
      </c>
    </row>
    <row r="9" spans="1:12" s="2" customFormat="1" ht="12.75">
      <c r="A9" s="30" t="s">
        <v>320</v>
      </c>
      <c r="B9" s="4" t="s">
        <v>320</v>
      </c>
      <c r="C9" s="4" t="s">
        <v>322</v>
      </c>
      <c r="D9" s="4" t="s">
        <v>324</v>
      </c>
      <c r="E9" s="4" t="s">
        <v>327</v>
      </c>
      <c r="F9" s="4" t="s">
        <v>326</v>
      </c>
      <c r="G9" s="4" t="s">
        <v>38</v>
      </c>
      <c r="H9" s="24">
        <v>200</v>
      </c>
      <c r="I9" s="24">
        <v>200</v>
      </c>
      <c r="J9" s="24">
        <v>200</v>
      </c>
      <c r="K9" s="24">
        <v>104.1</v>
      </c>
      <c r="L9" s="228">
        <f aca="true" t="shared" si="0" ref="L9:L15">K9/J9*100</f>
        <v>52.05</v>
      </c>
    </row>
    <row r="10" spans="1:12" s="2" customFormat="1" ht="12.75">
      <c r="A10" s="30" t="s">
        <v>320</v>
      </c>
      <c r="B10" s="4" t="s">
        <v>320</v>
      </c>
      <c r="C10" s="4" t="s">
        <v>322</v>
      </c>
      <c r="D10" s="4" t="s">
        <v>324</v>
      </c>
      <c r="E10" s="4" t="s">
        <v>328</v>
      </c>
      <c r="F10" s="4" t="s">
        <v>326</v>
      </c>
      <c r="G10" s="4" t="s">
        <v>39</v>
      </c>
      <c r="H10" s="24">
        <v>30</v>
      </c>
      <c r="I10" s="24">
        <v>30</v>
      </c>
      <c r="J10" s="24">
        <v>30</v>
      </c>
      <c r="K10" s="24">
        <v>14.54</v>
      </c>
      <c r="L10" s="228">
        <f t="shared" si="0"/>
        <v>48.46666666666666</v>
      </c>
    </row>
    <row r="11" spans="1:12" s="2" customFormat="1" ht="12.75">
      <c r="A11" s="30" t="s">
        <v>320</v>
      </c>
      <c r="B11" s="4" t="s">
        <v>320</v>
      </c>
      <c r="C11" s="4" t="s">
        <v>322</v>
      </c>
      <c r="D11" s="4" t="s">
        <v>324</v>
      </c>
      <c r="E11" s="4" t="s">
        <v>329</v>
      </c>
      <c r="F11" s="4" t="s">
        <v>326</v>
      </c>
      <c r="G11" s="4" t="s">
        <v>40</v>
      </c>
      <c r="H11" s="24">
        <v>270</v>
      </c>
      <c r="I11" s="24">
        <v>270</v>
      </c>
      <c r="J11" s="24">
        <v>270</v>
      </c>
      <c r="K11" s="24">
        <v>145.74</v>
      </c>
      <c r="L11" s="228">
        <f t="shared" si="0"/>
        <v>53.97777777777778</v>
      </c>
    </row>
    <row r="12" spans="1:12" s="2" customFormat="1" ht="12.75">
      <c r="A12" s="30" t="s">
        <v>320</v>
      </c>
      <c r="B12" s="4" t="s">
        <v>320</v>
      </c>
      <c r="C12" s="4" t="s">
        <v>322</v>
      </c>
      <c r="D12" s="4" t="s">
        <v>324</v>
      </c>
      <c r="E12" s="4" t="s">
        <v>330</v>
      </c>
      <c r="F12" s="4" t="s">
        <v>326</v>
      </c>
      <c r="G12" s="4" t="s">
        <v>41</v>
      </c>
      <c r="H12" s="24">
        <v>20</v>
      </c>
      <c r="I12" s="24">
        <v>20</v>
      </c>
      <c r="J12" s="24">
        <v>20</v>
      </c>
      <c r="K12" s="24">
        <v>8.3</v>
      </c>
      <c r="L12" s="228">
        <f t="shared" si="0"/>
        <v>41.5</v>
      </c>
    </row>
    <row r="13" spans="1:12" s="2" customFormat="1" ht="12.75">
      <c r="A13" s="30" t="s">
        <v>320</v>
      </c>
      <c r="B13" s="4" t="s">
        <v>320</v>
      </c>
      <c r="C13" s="4" t="s">
        <v>322</v>
      </c>
      <c r="D13" s="4" t="s">
        <v>324</v>
      </c>
      <c r="E13" s="4" t="s">
        <v>331</v>
      </c>
      <c r="F13" s="4" t="s">
        <v>326</v>
      </c>
      <c r="G13" s="4" t="s">
        <v>42</v>
      </c>
      <c r="H13" s="24">
        <v>60</v>
      </c>
      <c r="I13" s="24">
        <v>60</v>
      </c>
      <c r="J13" s="24">
        <v>60</v>
      </c>
      <c r="K13" s="24">
        <v>31.23</v>
      </c>
      <c r="L13" s="228">
        <f t="shared" si="0"/>
        <v>52.05</v>
      </c>
    </row>
    <row r="14" spans="1:12" s="2" customFormat="1" ht="12.75">
      <c r="A14" s="30" t="s">
        <v>320</v>
      </c>
      <c r="B14" s="4" t="s">
        <v>320</v>
      </c>
      <c r="C14" s="4" t="s">
        <v>322</v>
      </c>
      <c r="D14" s="4" t="s">
        <v>324</v>
      </c>
      <c r="E14" s="4" t="s">
        <v>332</v>
      </c>
      <c r="F14" s="4" t="s">
        <v>326</v>
      </c>
      <c r="G14" s="4" t="s">
        <v>43</v>
      </c>
      <c r="H14" s="24">
        <v>20</v>
      </c>
      <c r="I14" s="24">
        <v>20</v>
      </c>
      <c r="J14" s="24">
        <v>20</v>
      </c>
      <c r="K14" s="24">
        <v>9.27</v>
      </c>
      <c r="L14" s="228">
        <f t="shared" si="0"/>
        <v>46.349999999999994</v>
      </c>
    </row>
    <row r="15" spans="1:12" s="2" customFormat="1" ht="12.75">
      <c r="A15" s="30" t="s">
        <v>320</v>
      </c>
      <c r="B15" s="4" t="s">
        <v>320</v>
      </c>
      <c r="C15" s="4" t="s">
        <v>322</v>
      </c>
      <c r="D15" s="4" t="s">
        <v>324</v>
      </c>
      <c r="E15" s="4" t="s">
        <v>333</v>
      </c>
      <c r="F15" s="4" t="s">
        <v>326</v>
      </c>
      <c r="G15" s="4" t="s">
        <v>44</v>
      </c>
      <c r="H15" s="24">
        <v>100</v>
      </c>
      <c r="I15" s="24">
        <v>100</v>
      </c>
      <c r="J15" s="24">
        <v>100</v>
      </c>
      <c r="K15" s="24">
        <v>49.42</v>
      </c>
      <c r="L15" s="228">
        <f t="shared" si="0"/>
        <v>49.42</v>
      </c>
    </row>
    <row r="16" spans="1:12" s="18" customFormat="1" ht="12.75">
      <c r="A16" s="34"/>
      <c r="B16" s="3"/>
      <c r="C16" s="3"/>
      <c r="D16" s="3"/>
      <c r="E16" s="3" t="s">
        <v>45</v>
      </c>
      <c r="F16" s="3"/>
      <c r="G16" s="3" t="s">
        <v>46</v>
      </c>
      <c r="H16" s="25">
        <f>SUM(H17)</f>
        <v>30</v>
      </c>
      <c r="I16" s="25">
        <f>SUM(I17)</f>
        <v>30</v>
      </c>
      <c r="J16" s="25">
        <f>SUM(J17)</f>
        <v>30</v>
      </c>
      <c r="K16" s="25">
        <f>SUM(K17)</f>
        <v>10.41</v>
      </c>
      <c r="L16" s="37">
        <f>K16/J16*100</f>
        <v>34.7</v>
      </c>
    </row>
    <row r="17" spans="1:12" s="2" customFormat="1" ht="12.75">
      <c r="A17" s="30" t="s">
        <v>320</v>
      </c>
      <c r="B17" s="4" t="s">
        <v>320</v>
      </c>
      <c r="C17" s="4" t="s">
        <v>322</v>
      </c>
      <c r="D17" s="4" t="s">
        <v>324</v>
      </c>
      <c r="E17" s="4" t="s">
        <v>346</v>
      </c>
      <c r="F17" s="4" t="s">
        <v>326</v>
      </c>
      <c r="G17" s="4" t="s">
        <v>50</v>
      </c>
      <c r="H17" s="24">
        <v>30</v>
      </c>
      <c r="I17" s="24">
        <v>30</v>
      </c>
      <c r="J17" s="24">
        <v>30</v>
      </c>
      <c r="K17" s="24">
        <v>10.41</v>
      </c>
      <c r="L17" s="35"/>
    </row>
    <row r="18" spans="1:12" s="130" customFormat="1" ht="13.5">
      <c r="A18" s="128"/>
      <c r="B18" s="129"/>
      <c r="C18" s="242" t="s">
        <v>353</v>
      </c>
      <c r="D18" s="242"/>
      <c r="E18" s="242" t="s">
        <v>45</v>
      </c>
      <c r="F18" s="242"/>
      <c r="G18" s="242" t="s">
        <v>55</v>
      </c>
      <c r="H18" s="244">
        <f>SUM(H19)</f>
        <v>600</v>
      </c>
      <c r="I18" s="244">
        <f>SUM(I19)</f>
        <v>600</v>
      </c>
      <c r="J18" s="244">
        <f>SUM(J19)</f>
        <v>600</v>
      </c>
      <c r="K18" s="244">
        <f>SUM(K19)</f>
        <v>542.33</v>
      </c>
      <c r="L18" s="245">
        <f>K18/J18*100</f>
        <v>90.38833333333334</v>
      </c>
    </row>
    <row r="19" spans="1:12" s="2" customFormat="1" ht="25.5">
      <c r="A19" s="30" t="s">
        <v>320</v>
      </c>
      <c r="B19" s="4" t="s">
        <v>320</v>
      </c>
      <c r="C19" s="4" t="s">
        <v>353</v>
      </c>
      <c r="D19" s="4" t="s">
        <v>349</v>
      </c>
      <c r="E19" s="4" t="s">
        <v>343</v>
      </c>
      <c r="F19" s="4" t="s">
        <v>326</v>
      </c>
      <c r="G19" s="42" t="s">
        <v>544</v>
      </c>
      <c r="H19" s="24">
        <v>600</v>
      </c>
      <c r="I19" s="24">
        <v>600</v>
      </c>
      <c r="J19" s="24">
        <v>600</v>
      </c>
      <c r="K19" s="24">
        <v>542.33</v>
      </c>
      <c r="L19" s="35"/>
    </row>
    <row r="20" spans="1:12" s="18" customFormat="1" ht="12.75">
      <c r="A20" s="32" t="s">
        <v>320</v>
      </c>
      <c r="B20" s="21" t="s">
        <v>353</v>
      </c>
      <c r="C20" s="21" t="s">
        <v>320</v>
      </c>
      <c r="D20" s="21" t="s">
        <v>320</v>
      </c>
      <c r="E20" s="21" t="s">
        <v>320</v>
      </c>
      <c r="F20" s="21" t="s">
        <v>320</v>
      </c>
      <c r="G20" s="21" t="s">
        <v>474</v>
      </c>
      <c r="H20" s="22">
        <f>H21+H28+H37</f>
        <v>11300</v>
      </c>
      <c r="I20" s="22">
        <f>I21+I28+I37</f>
        <v>11300</v>
      </c>
      <c r="J20" s="22">
        <f>J21+J28+J37</f>
        <v>11300</v>
      </c>
      <c r="K20" s="22">
        <f>K21+K28+K37</f>
        <v>2831.01</v>
      </c>
      <c r="L20" s="33">
        <f aca="true" t="shared" si="1" ref="L20:L26">K20/J20*100</f>
        <v>25.053185840707965</v>
      </c>
    </row>
    <row r="21" spans="1:12" s="132" customFormat="1" ht="13.5">
      <c r="A21" s="128"/>
      <c r="B21" s="129"/>
      <c r="C21" s="242" t="s">
        <v>322</v>
      </c>
      <c r="D21" s="242"/>
      <c r="E21" s="242"/>
      <c r="F21" s="242"/>
      <c r="G21" s="242" t="s">
        <v>58</v>
      </c>
      <c r="H21" s="243">
        <f>SUM(H22:H27)</f>
        <v>2300</v>
      </c>
      <c r="I21" s="243">
        <f>SUM(I22:I27)</f>
        <v>2300</v>
      </c>
      <c r="J21" s="243">
        <f>SUM(J22:J27)</f>
        <v>2300</v>
      </c>
      <c r="K21" s="243">
        <f>SUM(K22:K27)</f>
        <v>163.19</v>
      </c>
      <c r="L21" s="330">
        <f>K21/J21*100</f>
        <v>7.095217391304348</v>
      </c>
    </row>
    <row r="22" spans="1:12" ht="12.75">
      <c r="A22" s="30" t="s">
        <v>320</v>
      </c>
      <c r="B22" s="4" t="s">
        <v>320</v>
      </c>
      <c r="C22" s="4" t="s">
        <v>322</v>
      </c>
      <c r="D22" s="4" t="s">
        <v>324</v>
      </c>
      <c r="E22" s="4" t="s">
        <v>351</v>
      </c>
      <c r="F22" s="4" t="s">
        <v>326</v>
      </c>
      <c r="G22" s="4" t="s">
        <v>51</v>
      </c>
      <c r="H22" s="24">
        <v>350</v>
      </c>
      <c r="I22" s="24">
        <v>350</v>
      </c>
      <c r="J22" s="24">
        <v>350</v>
      </c>
      <c r="K22" s="24">
        <v>13.4</v>
      </c>
      <c r="L22" s="198">
        <f t="shared" si="1"/>
        <v>3.8285714285714283</v>
      </c>
    </row>
    <row r="23" spans="1:12" ht="12.75">
      <c r="A23" s="30" t="s">
        <v>320</v>
      </c>
      <c r="B23" s="4" t="s">
        <v>320</v>
      </c>
      <c r="C23" s="4" t="s">
        <v>322</v>
      </c>
      <c r="D23" s="4" t="s">
        <v>324</v>
      </c>
      <c r="E23" s="4" t="s">
        <v>351</v>
      </c>
      <c r="F23" s="4" t="s">
        <v>326</v>
      </c>
      <c r="G23" s="4" t="s">
        <v>78</v>
      </c>
      <c r="H23" s="24">
        <v>150</v>
      </c>
      <c r="I23" s="24">
        <v>150</v>
      </c>
      <c r="J23" s="24">
        <v>150</v>
      </c>
      <c r="K23" s="24">
        <v>0</v>
      </c>
      <c r="L23" s="166">
        <f>K23/J23*100</f>
        <v>0</v>
      </c>
    </row>
    <row r="24" spans="1:12" ht="25.5">
      <c r="A24" s="30" t="s">
        <v>320</v>
      </c>
      <c r="B24" s="4" t="s">
        <v>320</v>
      </c>
      <c r="C24" s="4" t="s">
        <v>322</v>
      </c>
      <c r="D24" s="4" t="s">
        <v>324</v>
      </c>
      <c r="E24" s="4" t="s">
        <v>335</v>
      </c>
      <c r="F24" s="4" t="s">
        <v>326</v>
      </c>
      <c r="G24" s="170" t="s">
        <v>588</v>
      </c>
      <c r="H24" s="24">
        <v>800</v>
      </c>
      <c r="I24" s="24">
        <v>800</v>
      </c>
      <c r="J24" s="24">
        <v>800</v>
      </c>
      <c r="K24" s="24">
        <v>132.79</v>
      </c>
      <c r="L24" s="198">
        <f t="shared" si="1"/>
        <v>16.59875</v>
      </c>
    </row>
    <row r="25" spans="1:12" ht="12.75">
      <c r="A25" s="30" t="s">
        <v>320</v>
      </c>
      <c r="B25" s="4" t="s">
        <v>320</v>
      </c>
      <c r="C25" s="4" t="s">
        <v>322</v>
      </c>
      <c r="D25" s="4" t="s">
        <v>324</v>
      </c>
      <c r="E25" s="4" t="s">
        <v>335</v>
      </c>
      <c r="F25" s="4" t="s">
        <v>326</v>
      </c>
      <c r="G25" s="4" t="s">
        <v>79</v>
      </c>
      <c r="H25" s="24">
        <v>100</v>
      </c>
      <c r="I25" s="24">
        <v>100</v>
      </c>
      <c r="J25" s="24">
        <v>100</v>
      </c>
      <c r="K25" s="24">
        <v>0</v>
      </c>
      <c r="L25" s="166">
        <f>K25/J25*100</f>
        <v>0</v>
      </c>
    </row>
    <row r="26" spans="1:12" ht="25.5">
      <c r="A26" s="30" t="s">
        <v>320</v>
      </c>
      <c r="B26" s="4" t="s">
        <v>320</v>
      </c>
      <c r="C26" s="4" t="s">
        <v>322</v>
      </c>
      <c r="D26" s="4" t="s">
        <v>324</v>
      </c>
      <c r="E26" s="4" t="s">
        <v>473</v>
      </c>
      <c r="F26" s="4" t="s">
        <v>326</v>
      </c>
      <c r="G26" s="42" t="s">
        <v>129</v>
      </c>
      <c r="H26" s="24">
        <v>700</v>
      </c>
      <c r="I26" s="24">
        <v>700</v>
      </c>
      <c r="J26" s="24">
        <v>700</v>
      </c>
      <c r="K26" s="24">
        <v>17</v>
      </c>
      <c r="L26" s="198">
        <f t="shared" si="1"/>
        <v>2.4285714285714284</v>
      </c>
    </row>
    <row r="27" spans="1:12" ht="12.75">
      <c r="A27" s="30" t="s">
        <v>320</v>
      </c>
      <c r="B27" s="4" t="s">
        <v>320</v>
      </c>
      <c r="C27" s="4" t="s">
        <v>322</v>
      </c>
      <c r="D27" s="4" t="s">
        <v>324</v>
      </c>
      <c r="E27" s="4" t="s">
        <v>473</v>
      </c>
      <c r="F27" s="4" t="s">
        <v>326</v>
      </c>
      <c r="G27" s="42" t="s">
        <v>410</v>
      </c>
      <c r="H27" s="24">
        <v>200</v>
      </c>
      <c r="I27" s="24">
        <v>200</v>
      </c>
      <c r="J27" s="24">
        <v>200</v>
      </c>
      <c r="K27" s="24">
        <v>0</v>
      </c>
      <c r="L27" s="166">
        <f>K27/J27*100</f>
        <v>0</v>
      </c>
    </row>
    <row r="28" spans="1:12" s="132" customFormat="1" ht="13.5">
      <c r="A28" s="128"/>
      <c r="B28" s="129"/>
      <c r="C28" s="242" t="s">
        <v>353</v>
      </c>
      <c r="D28" s="242"/>
      <c r="E28" s="242" t="s">
        <v>45</v>
      </c>
      <c r="F28" s="242"/>
      <c r="G28" s="242" t="s">
        <v>59</v>
      </c>
      <c r="H28" s="244">
        <f>SUM(H29:H36)</f>
        <v>2900</v>
      </c>
      <c r="I28" s="244">
        <f>SUM(I29:I36)</f>
        <v>2900</v>
      </c>
      <c r="J28" s="244">
        <f>SUM(J29:J36)</f>
        <v>2900</v>
      </c>
      <c r="K28" s="244">
        <f>SUM(K29:K36)</f>
        <v>508.09</v>
      </c>
      <c r="L28" s="245">
        <f>K28/J28*100</f>
        <v>17.520344827586207</v>
      </c>
    </row>
    <row r="29" spans="1:12" ht="13.5">
      <c r="A29" s="30" t="s">
        <v>320</v>
      </c>
      <c r="B29" s="4" t="s">
        <v>320</v>
      </c>
      <c r="C29" s="4" t="s">
        <v>353</v>
      </c>
      <c r="D29" s="4" t="s">
        <v>324</v>
      </c>
      <c r="E29" s="4" t="s">
        <v>425</v>
      </c>
      <c r="F29" s="4" t="s">
        <v>326</v>
      </c>
      <c r="G29" s="42" t="s">
        <v>411</v>
      </c>
      <c r="H29" s="24">
        <v>500</v>
      </c>
      <c r="I29" s="24">
        <v>500</v>
      </c>
      <c r="J29" s="24">
        <v>500</v>
      </c>
      <c r="K29" s="24">
        <v>0</v>
      </c>
      <c r="L29" s="229">
        <f>K29/J29*100</f>
        <v>0</v>
      </c>
    </row>
    <row r="30" spans="1:12" ht="13.5">
      <c r="A30" s="30" t="s">
        <v>320</v>
      </c>
      <c r="B30" s="4" t="s">
        <v>320</v>
      </c>
      <c r="C30" s="4" t="s">
        <v>353</v>
      </c>
      <c r="D30" s="4" t="s">
        <v>324</v>
      </c>
      <c r="E30" s="4" t="s">
        <v>448</v>
      </c>
      <c r="F30" s="4" t="s">
        <v>326</v>
      </c>
      <c r="G30" s="4" t="s">
        <v>449</v>
      </c>
      <c r="H30" s="24">
        <v>100</v>
      </c>
      <c r="I30" s="24">
        <v>100</v>
      </c>
      <c r="J30" s="24">
        <v>100</v>
      </c>
      <c r="K30" s="24">
        <v>0</v>
      </c>
      <c r="L30" s="229">
        <v>0</v>
      </c>
    </row>
    <row r="31" spans="1:12" ht="14.25" thickBot="1">
      <c r="A31" s="30" t="s">
        <v>320</v>
      </c>
      <c r="B31" s="4" t="s">
        <v>320</v>
      </c>
      <c r="C31" s="4" t="s">
        <v>353</v>
      </c>
      <c r="D31" s="4" t="s">
        <v>324</v>
      </c>
      <c r="E31" s="4" t="s">
        <v>475</v>
      </c>
      <c r="F31" s="4" t="s">
        <v>326</v>
      </c>
      <c r="G31" s="4" t="s">
        <v>312</v>
      </c>
      <c r="H31" s="24">
        <v>300</v>
      </c>
      <c r="I31" s="24">
        <v>300</v>
      </c>
      <c r="J31" s="24">
        <v>300</v>
      </c>
      <c r="K31" s="24">
        <v>0</v>
      </c>
      <c r="L31" s="229">
        <f>K31/J31*100</f>
        <v>0</v>
      </c>
    </row>
    <row r="32" spans="1:12" s="1" customFormat="1" ht="38.25">
      <c r="A32" s="26" t="s">
        <v>29</v>
      </c>
      <c r="B32" s="27" t="s">
        <v>28</v>
      </c>
      <c r="C32" s="27" t="s">
        <v>30</v>
      </c>
      <c r="D32" s="27" t="s">
        <v>31</v>
      </c>
      <c r="E32" s="27" t="s">
        <v>314</v>
      </c>
      <c r="F32" s="27" t="s">
        <v>315</v>
      </c>
      <c r="G32" s="27" t="s">
        <v>316</v>
      </c>
      <c r="H32" s="28" t="s">
        <v>317</v>
      </c>
      <c r="I32" s="200" t="s">
        <v>251</v>
      </c>
      <c r="J32" s="28" t="s">
        <v>318</v>
      </c>
      <c r="K32" s="28" t="s">
        <v>319</v>
      </c>
      <c r="L32" s="205" t="s">
        <v>32</v>
      </c>
    </row>
    <row r="33" spans="1:12" ht="13.5">
      <c r="A33" s="30" t="s">
        <v>320</v>
      </c>
      <c r="B33" s="4" t="s">
        <v>320</v>
      </c>
      <c r="C33" s="4" t="s">
        <v>353</v>
      </c>
      <c r="D33" s="4" t="s">
        <v>324</v>
      </c>
      <c r="E33" s="4" t="s">
        <v>476</v>
      </c>
      <c r="F33" s="4" t="s">
        <v>326</v>
      </c>
      <c r="G33" s="42" t="s">
        <v>412</v>
      </c>
      <c r="H33" s="24">
        <v>600</v>
      </c>
      <c r="I33" s="24">
        <v>600</v>
      </c>
      <c r="J33" s="24">
        <v>600</v>
      </c>
      <c r="K33" s="24">
        <v>0</v>
      </c>
      <c r="L33" s="229">
        <f aca="true" t="shared" si="2" ref="L33:L42">K33/J33*100</f>
        <v>0</v>
      </c>
    </row>
    <row r="34" spans="1:12" ht="25.5">
      <c r="A34" s="30"/>
      <c r="B34" s="4"/>
      <c r="C34" s="4" t="s">
        <v>353</v>
      </c>
      <c r="D34" s="4" t="s">
        <v>324</v>
      </c>
      <c r="E34" s="4" t="s">
        <v>23</v>
      </c>
      <c r="F34" s="4" t="s">
        <v>326</v>
      </c>
      <c r="G34" s="42" t="s">
        <v>413</v>
      </c>
      <c r="H34" s="24">
        <v>300</v>
      </c>
      <c r="I34" s="24">
        <v>300</v>
      </c>
      <c r="J34" s="24">
        <v>300</v>
      </c>
      <c r="K34" s="24">
        <v>0</v>
      </c>
      <c r="L34" s="229">
        <f>K34/J34*100</f>
        <v>0</v>
      </c>
    </row>
    <row r="35" spans="1:12" ht="25.5">
      <c r="A35" s="30"/>
      <c r="B35" s="4"/>
      <c r="C35" s="4" t="s">
        <v>353</v>
      </c>
      <c r="D35" s="4" t="s">
        <v>324</v>
      </c>
      <c r="E35" s="4" t="s">
        <v>272</v>
      </c>
      <c r="F35" s="4" t="s">
        <v>326</v>
      </c>
      <c r="G35" s="42" t="s">
        <v>5</v>
      </c>
      <c r="H35" s="24">
        <v>950</v>
      </c>
      <c r="I35" s="24">
        <v>950</v>
      </c>
      <c r="J35" s="24">
        <v>950</v>
      </c>
      <c r="K35" s="24">
        <v>508.09</v>
      </c>
      <c r="L35" s="229">
        <f t="shared" si="2"/>
        <v>53.48315789473684</v>
      </c>
    </row>
    <row r="36" spans="1:12" ht="13.5">
      <c r="A36" s="30" t="s">
        <v>320</v>
      </c>
      <c r="B36" s="4" t="s">
        <v>320</v>
      </c>
      <c r="C36" s="4" t="s">
        <v>353</v>
      </c>
      <c r="D36" s="4" t="s">
        <v>324</v>
      </c>
      <c r="E36" s="4" t="s">
        <v>342</v>
      </c>
      <c r="F36" s="4" t="s">
        <v>326</v>
      </c>
      <c r="G36" s="4" t="s">
        <v>80</v>
      </c>
      <c r="H36" s="24">
        <v>150</v>
      </c>
      <c r="I36" s="24">
        <v>150</v>
      </c>
      <c r="J36" s="24">
        <v>150</v>
      </c>
      <c r="K36" s="24">
        <v>0</v>
      </c>
      <c r="L36" s="229">
        <f t="shared" si="2"/>
        <v>0</v>
      </c>
    </row>
    <row r="37" spans="1:12" s="132" customFormat="1" ht="12" customHeight="1">
      <c r="A37" s="128" t="s">
        <v>353</v>
      </c>
      <c r="B37" s="129" t="s">
        <v>353</v>
      </c>
      <c r="C37" s="242" t="s">
        <v>478</v>
      </c>
      <c r="D37" s="242"/>
      <c r="E37" s="242" t="s">
        <v>45</v>
      </c>
      <c r="F37" s="242"/>
      <c r="G37" s="242" t="s">
        <v>60</v>
      </c>
      <c r="H37" s="244">
        <f>SUM(H38:H42)</f>
        <v>6100</v>
      </c>
      <c r="I37" s="244">
        <f>SUM(I38:I42)</f>
        <v>6100</v>
      </c>
      <c r="J37" s="244">
        <f>SUM(J38:J42)</f>
        <v>6100</v>
      </c>
      <c r="K37" s="244">
        <f>SUM(K38:K42)</f>
        <v>2159.73</v>
      </c>
      <c r="L37" s="245">
        <f t="shared" si="2"/>
        <v>35.40540983606558</v>
      </c>
    </row>
    <row r="38" spans="1:12" ht="51">
      <c r="A38" s="30" t="s">
        <v>320</v>
      </c>
      <c r="B38" s="4" t="s">
        <v>320</v>
      </c>
      <c r="C38" s="4" t="s">
        <v>478</v>
      </c>
      <c r="D38" s="4" t="s">
        <v>324</v>
      </c>
      <c r="E38" s="4" t="s">
        <v>479</v>
      </c>
      <c r="F38" s="4" t="s">
        <v>326</v>
      </c>
      <c r="G38" s="169" t="s">
        <v>558</v>
      </c>
      <c r="H38" s="24">
        <f>700+167+2600+33</f>
        <v>3500</v>
      </c>
      <c r="I38" s="24">
        <f>700+167+2600+33</f>
        <v>3500</v>
      </c>
      <c r="J38" s="24">
        <f>700+167+2600+33</f>
        <v>3500</v>
      </c>
      <c r="K38" s="24">
        <f>261.28+252.4+18+772.78</f>
        <v>1304.46</v>
      </c>
      <c r="L38" s="229">
        <f t="shared" si="2"/>
        <v>37.27028571428572</v>
      </c>
    </row>
    <row r="39" spans="1:12" ht="13.5">
      <c r="A39" s="30" t="s">
        <v>320</v>
      </c>
      <c r="B39" s="4" t="s">
        <v>320</v>
      </c>
      <c r="C39" s="4" t="s">
        <v>478</v>
      </c>
      <c r="D39" s="4" t="s">
        <v>324</v>
      </c>
      <c r="E39" s="4" t="s">
        <v>480</v>
      </c>
      <c r="F39" s="4" t="s">
        <v>326</v>
      </c>
      <c r="G39" s="4" t="s">
        <v>188</v>
      </c>
      <c r="H39" s="24">
        <v>75</v>
      </c>
      <c r="I39" s="24">
        <v>75</v>
      </c>
      <c r="J39" s="24">
        <v>75</v>
      </c>
      <c r="K39" s="24">
        <v>24.89</v>
      </c>
      <c r="L39" s="229">
        <f t="shared" si="2"/>
        <v>33.18666666666667</v>
      </c>
    </row>
    <row r="40" spans="1:12" ht="13.5">
      <c r="A40" s="47"/>
      <c r="B40" s="13"/>
      <c r="C40" s="13" t="s">
        <v>478</v>
      </c>
      <c r="D40" s="13" t="s">
        <v>324</v>
      </c>
      <c r="E40" s="13" t="s">
        <v>480</v>
      </c>
      <c r="F40" s="13" t="s">
        <v>326</v>
      </c>
      <c r="G40" s="13" t="s">
        <v>309</v>
      </c>
      <c r="H40" s="171">
        <v>75</v>
      </c>
      <c r="I40" s="171">
        <v>75</v>
      </c>
      <c r="J40" s="171">
        <v>75</v>
      </c>
      <c r="K40" s="171">
        <v>7.5</v>
      </c>
      <c r="L40" s="229">
        <f t="shared" si="2"/>
        <v>10</v>
      </c>
    </row>
    <row r="41" spans="1:12" ht="38.25">
      <c r="A41" s="47" t="s">
        <v>320</v>
      </c>
      <c r="B41" s="13" t="s">
        <v>320</v>
      </c>
      <c r="C41" s="13" t="s">
        <v>478</v>
      </c>
      <c r="D41" s="13" t="s">
        <v>324</v>
      </c>
      <c r="E41" s="13" t="s">
        <v>350</v>
      </c>
      <c r="F41" s="13" t="s">
        <v>326</v>
      </c>
      <c r="G41" s="221" t="s">
        <v>559</v>
      </c>
      <c r="H41" s="171">
        <f>2000</f>
        <v>2000</v>
      </c>
      <c r="I41" s="171">
        <v>2000</v>
      </c>
      <c r="J41" s="171">
        <v>2000</v>
      </c>
      <c r="K41" s="171">
        <f>219.2+484.78</f>
        <v>703.98</v>
      </c>
      <c r="L41" s="229">
        <f t="shared" si="2"/>
        <v>35.199000000000005</v>
      </c>
    </row>
    <row r="42" spans="1:12" ht="14.25" thickBot="1">
      <c r="A42" s="39"/>
      <c r="B42" s="40"/>
      <c r="C42" s="40" t="s">
        <v>478</v>
      </c>
      <c r="D42" s="40" t="s">
        <v>324</v>
      </c>
      <c r="E42" s="40" t="s">
        <v>213</v>
      </c>
      <c r="F42" s="40" t="s">
        <v>326</v>
      </c>
      <c r="G42" s="201" t="s">
        <v>81</v>
      </c>
      <c r="H42" s="41">
        <v>450</v>
      </c>
      <c r="I42" s="41">
        <v>450</v>
      </c>
      <c r="J42" s="41">
        <v>450</v>
      </c>
      <c r="K42" s="41">
        <v>118.9</v>
      </c>
      <c r="L42" s="240">
        <f t="shared" si="2"/>
        <v>26.422222222222224</v>
      </c>
    </row>
    <row r="43" spans="1:12" ht="13.5" thickBot="1">
      <c r="A43" s="157"/>
      <c r="B43" s="157"/>
      <c r="C43" s="157"/>
      <c r="D43" s="157"/>
      <c r="E43" s="157"/>
      <c r="F43" s="157"/>
      <c r="G43" s="185"/>
      <c r="H43" s="186"/>
      <c r="I43" s="186"/>
      <c r="J43" s="186"/>
      <c r="K43" s="186"/>
      <c r="L43" s="186"/>
    </row>
    <row r="44" spans="1:12" ht="12.75">
      <c r="A44" s="372" t="s">
        <v>211</v>
      </c>
      <c r="B44" s="374" t="s">
        <v>183</v>
      </c>
      <c r="C44" s="374"/>
      <c r="D44" s="374"/>
      <c r="E44" s="367">
        <v>4788.49</v>
      </c>
      <c r="F44" s="368"/>
      <c r="G44" s="185"/>
      <c r="H44" s="186"/>
      <c r="I44" s="186"/>
      <c r="J44" s="186"/>
      <c r="K44" s="186"/>
      <c r="L44" s="186"/>
    </row>
    <row r="45" spans="1:12" ht="13.5" thickBot="1">
      <c r="A45" s="373"/>
      <c r="B45" s="369" t="s">
        <v>184</v>
      </c>
      <c r="C45" s="369"/>
      <c r="D45" s="369"/>
      <c r="E45" s="370">
        <v>0</v>
      </c>
      <c r="F45" s="371"/>
      <c r="G45" s="185"/>
      <c r="H45" s="186"/>
      <c r="I45" s="186"/>
      <c r="J45" s="186"/>
      <c r="K45" s="186"/>
      <c r="L45" s="186"/>
    </row>
    <row r="46" spans="1:12" ht="12.75">
      <c r="A46" s="157"/>
      <c r="B46" s="157"/>
      <c r="C46" s="157"/>
      <c r="D46" s="157"/>
      <c r="E46" s="157"/>
      <c r="F46" s="157"/>
      <c r="G46" s="185"/>
      <c r="H46" s="186"/>
      <c r="I46" s="186"/>
      <c r="J46" s="186"/>
      <c r="K46" s="186"/>
      <c r="L46" s="186"/>
    </row>
    <row r="47" spans="1:12" ht="12.75">
      <c r="A47" s="157"/>
      <c r="B47" s="157"/>
      <c r="C47" s="157"/>
      <c r="D47" s="157"/>
      <c r="E47" s="157"/>
      <c r="F47" s="157"/>
      <c r="G47" s="185"/>
      <c r="H47" s="186"/>
      <c r="I47" s="186"/>
      <c r="J47" s="186"/>
      <c r="K47" s="186"/>
      <c r="L47" s="186"/>
    </row>
    <row r="48" spans="1:12" ht="12.75">
      <c r="A48" s="157"/>
      <c r="B48" s="157"/>
      <c r="C48" s="157"/>
      <c r="D48" s="157"/>
      <c r="E48" s="157"/>
      <c r="F48" s="157"/>
      <c r="G48" s="185"/>
      <c r="H48" s="186"/>
      <c r="I48" s="186"/>
      <c r="J48" s="186"/>
      <c r="K48" s="186"/>
      <c r="L48" s="186"/>
    </row>
    <row r="49" spans="1:12" ht="12.75">
      <c r="A49" s="157"/>
      <c r="B49" s="157"/>
      <c r="C49" s="157"/>
      <c r="D49" s="157"/>
      <c r="E49" s="157"/>
      <c r="F49" s="157"/>
      <c r="G49" s="185"/>
      <c r="H49" s="186"/>
      <c r="I49" s="186"/>
      <c r="J49" s="186"/>
      <c r="K49" s="186"/>
      <c r="L49" s="186"/>
    </row>
    <row r="50" spans="1:12" ht="12.75">
      <c r="A50" s="157"/>
      <c r="B50" s="157"/>
      <c r="C50" s="157"/>
      <c r="D50" s="157"/>
      <c r="E50" s="157"/>
      <c r="F50" s="157"/>
      <c r="G50" s="185"/>
      <c r="H50" s="186"/>
      <c r="I50" s="186"/>
      <c r="J50" s="186"/>
      <c r="K50" s="186"/>
      <c r="L50" s="186"/>
    </row>
    <row r="51" spans="1:12" ht="12.75">
      <c r="A51" s="157"/>
      <c r="B51" s="157"/>
      <c r="C51" s="157"/>
      <c r="D51" s="157"/>
      <c r="E51" s="157"/>
      <c r="F51" s="157"/>
      <c r="G51" s="185"/>
      <c r="H51" s="186"/>
      <c r="I51" s="186"/>
      <c r="J51" s="186"/>
      <c r="K51" s="186"/>
      <c r="L51" s="186"/>
    </row>
    <row r="52" spans="1:12" ht="12.75">
      <c r="A52" s="157"/>
      <c r="B52" s="157"/>
      <c r="C52" s="157"/>
      <c r="D52" s="157"/>
      <c r="E52" s="157"/>
      <c r="F52" s="157"/>
      <c r="G52" s="185"/>
      <c r="H52" s="186"/>
      <c r="I52" s="186"/>
      <c r="J52" s="186"/>
      <c r="K52" s="186"/>
      <c r="L52" s="186"/>
    </row>
    <row r="53" spans="1:12" ht="12.75">
      <c r="A53" s="157"/>
      <c r="B53" s="157"/>
      <c r="C53" s="157"/>
      <c r="D53" s="157"/>
      <c r="E53" s="157"/>
      <c r="F53" s="157"/>
      <c r="G53" s="185"/>
      <c r="H53" s="186"/>
      <c r="I53" s="186"/>
      <c r="J53" s="186"/>
      <c r="K53" s="186"/>
      <c r="L53" s="186"/>
    </row>
    <row r="54" spans="1:12" ht="12.75">
      <c r="A54" s="157"/>
      <c r="B54" s="157"/>
      <c r="C54" s="157"/>
      <c r="D54" s="157"/>
      <c r="E54" s="157"/>
      <c r="F54" s="157"/>
      <c r="G54" s="185"/>
      <c r="H54" s="186"/>
      <c r="I54" s="186"/>
      <c r="J54" s="186"/>
      <c r="K54" s="186"/>
      <c r="L54" s="186"/>
    </row>
    <row r="55" spans="1:12" ht="12.75">
      <c r="A55" s="157"/>
      <c r="B55" s="157"/>
      <c r="C55" s="157"/>
      <c r="D55" s="157"/>
      <c r="E55" s="157"/>
      <c r="F55" s="157"/>
      <c r="G55" s="185"/>
      <c r="H55" s="186"/>
      <c r="I55" s="186"/>
      <c r="J55" s="186"/>
      <c r="K55" s="186"/>
      <c r="L55" s="186"/>
    </row>
    <row r="56" spans="1:12" ht="12.75">
      <c r="A56" s="157"/>
      <c r="B56" s="157"/>
      <c r="C56" s="157"/>
      <c r="D56" s="157"/>
      <c r="E56" s="157"/>
      <c r="F56" s="157"/>
      <c r="G56" s="185"/>
      <c r="H56" s="186"/>
      <c r="I56" s="186"/>
      <c r="J56" s="186"/>
      <c r="K56" s="186"/>
      <c r="L56" s="186"/>
    </row>
    <row r="57" spans="1:12" ht="12.75">
      <c r="A57" s="157"/>
      <c r="B57" s="157"/>
      <c r="C57" s="157"/>
      <c r="D57" s="157"/>
      <c r="E57" s="157"/>
      <c r="F57" s="157"/>
      <c r="G57" s="185"/>
      <c r="H57" s="186"/>
      <c r="I57" s="186"/>
      <c r="J57" s="186"/>
      <c r="K57" s="186"/>
      <c r="L57" s="186"/>
    </row>
    <row r="58" spans="1:12" ht="12.75">
      <c r="A58" s="157"/>
      <c r="B58" s="157"/>
      <c r="C58" s="157"/>
      <c r="D58" s="157"/>
      <c r="E58" s="157"/>
      <c r="F58" s="157"/>
      <c r="G58" s="185"/>
      <c r="H58" s="186"/>
      <c r="I58" s="186"/>
      <c r="J58" s="186"/>
      <c r="K58" s="186"/>
      <c r="L58" s="186"/>
    </row>
    <row r="59" spans="1:12" ht="12.75">
      <c r="A59" s="157"/>
      <c r="B59" s="157"/>
      <c r="C59" s="157"/>
      <c r="D59" s="157"/>
      <c r="E59" s="157"/>
      <c r="F59" s="157"/>
      <c r="G59" s="185"/>
      <c r="H59" s="186"/>
      <c r="I59" s="186"/>
      <c r="J59" s="186"/>
      <c r="K59" s="186"/>
      <c r="L59" s="186"/>
    </row>
    <row r="60" spans="1:12" ht="12.75">
      <c r="A60" s="157"/>
      <c r="B60" s="157"/>
      <c r="C60" s="157"/>
      <c r="D60" s="157"/>
      <c r="E60" s="157"/>
      <c r="F60" s="157"/>
      <c r="G60" s="185"/>
      <c r="H60" s="186"/>
      <c r="I60" s="186"/>
      <c r="J60" s="186"/>
      <c r="K60" s="186"/>
      <c r="L60" s="186"/>
    </row>
    <row r="61" spans="1:12" ht="12.75">
      <c r="A61" s="157"/>
      <c r="B61" s="157"/>
      <c r="C61" s="157"/>
      <c r="D61" s="157"/>
      <c r="E61" s="157"/>
      <c r="F61" s="157"/>
      <c r="G61" s="185"/>
      <c r="H61" s="186"/>
      <c r="I61" s="186"/>
      <c r="J61" s="186"/>
      <c r="K61" s="186"/>
      <c r="L61" s="186"/>
    </row>
    <row r="62" spans="1:12" ht="12.75">
      <c r="A62" s="157"/>
      <c r="B62" s="157"/>
      <c r="C62" s="157"/>
      <c r="D62" s="157"/>
      <c r="E62" s="157"/>
      <c r="F62" s="157"/>
      <c r="G62" s="185"/>
      <c r="H62" s="186"/>
      <c r="I62" s="186"/>
      <c r="J62" s="186"/>
      <c r="K62" s="186"/>
      <c r="L62" s="186"/>
    </row>
    <row r="63" spans="1:12" ht="12.75">
      <c r="A63" s="157"/>
      <c r="B63" s="157"/>
      <c r="C63" s="157"/>
      <c r="D63" s="157"/>
      <c r="E63" s="157"/>
      <c r="F63" s="157"/>
      <c r="G63" s="185"/>
      <c r="H63" s="186"/>
      <c r="I63" s="186"/>
      <c r="J63" s="186"/>
      <c r="K63" s="186"/>
      <c r="L63" s="186"/>
    </row>
    <row r="64" spans="1:12" ht="12.75">
      <c r="A64" s="157"/>
      <c r="B64" s="157"/>
      <c r="C64" s="157"/>
      <c r="D64" s="157"/>
      <c r="E64" s="157"/>
      <c r="F64" s="157"/>
      <c r="G64" s="185"/>
      <c r="H64" s="186"/>
      <c r="I64" s="186"/>
      <c r="J64" s="186"/>
      <c r="K64" s="186"/>
      <c r="L64" s="186"/>
    </row>
    <row r="65" spans="1:12" ht="12.75">
      <c r="A65" s="157"/>
      <c r="B65" s="157"/>
      <c r="C65" s="157"/>
      <c r="D65" s="157"/>
      <c r="E65" s="157"/>
      <c r="F65" s="157"/>
      <c r="G65" s="185"/>
      <c r="H65" s="186"/>
      <c r="I65" s="186"/>
      <c r="J65" s="186"/>
      <c r="K65" s="186"/>
      <c r="L65" s="186"/>
    </row>
    <row r="66" spans="1:12" ht="12.75">
      <c r="A66" s="157"/>
      <c r="B66" s="157"/>
      <c r="C66" s="157"/>
      <c r="D66" s="157"/>
      <c r="E66" s="157"/>
      <c r="F66" s="157"/>
      <c r="G66" s="185"/>
      <c r="H66" s="186"/>
      <c r="I66" s="186"/>
      <c r="J66" s="186"/>
      <c r="K66" s="186"/>
      <c r="L66" s="186"/>
    </row>
    <row r="67" spans="1:12" ht="12.75">
      <c r="A67" s="157"/>
      <c r="B67" s="157"/>
      <c r="C67" s="157"/>
      <c r="D67" s="157"/>
      <c r="E67" s="157"/>
      <c r="F67" s="157"/>
      <c r="G67" s="185"/>
      <c r="H67" s="186"/>
      <c r="I67" s="186"/>
      <c r="J67" s="186"/>
      <c r="K67" s="186"/>
      <c r="L67" s="186"/>
    </row>
    <row r="68" spans="1:12" ht="12.75">
      <c r="A68" s="157"/>
      <c r="B68" s="157"/>
      <c r="C68" s="157"/>
      <c r="D68" s="157"/>
      <c r="E68" s="157"/>
      <c r="F68" s="157"/>
      <c r="G68" s="185"/>
      <c r="H68" s="186"/>
      <c r="I68" s="186"/>
      <c r="J68" s="186"/>
      <c r="K68" s="186"/>
      <c r="L68" s="186"/>
    </row>
    <row r="69" spans="1:12" ht="12.75">
      <c r="A69" s="157"/>
      <c r="B69" s="157"/>
      <c r="C69" s="157"/>
      <c r="D69" s="157"/>
      <c r="E69" s="157"/>
      <c r="F69" s="157"/>
      <c r="G69" s="185"/>
      <c r="H69" s="186"/>
      <c r="I69" s="186"/>
      <c r="J69" s="186"/>
      <c r="K69" s="186"/>
      <c r="L69" s="186"/>
    </row>
    <row r="70" spans="1:12" ht="12.75">
      <c r="A70" s="157"/>
      <c r="B70" s="157"/>
      <c r="C70" s="157"/>
      <c r="D70" s="157"/>
      <c r="E70" s="157"/>
      <c r="F70" s="157"/>
      <c r="G70" s="185"/>
      <c r="H70" s="186"/>
      <c r="I70" s="186"/>
      <c r="J70" s="186"/>
      <c r="K70" s="186"/>
      <c r="L70" s="186"/>
    </row>
    <row r="71" spans="1:12" ht="12.75">
      <c r="A71" s="157"/>
      <c r="B71" s="157"/>
      <c r="C71" s="157"/>
      <c r="D71" s="157"/>
      <c r="E71" s="157"/>
      <c r="F71" s="157"/>
      <c r="G71" s="185"/>
      <c r="H71" s="186"/>
      <c r="I71" s="186"/>
      <c r="J71" s="186"/>
      <c r="K71" s="186"/>
      <c r="L71" s="186"/>
    </row>
    <row r="72" spans="1:12" ht="12.75">
      <c r="A72" s="157"/>
      <c r="B72" s="157"/>
      <c r="C72" s="157"/>
      <c r="D72" s="157"/>
      <c r="E72" s="157"/>
      <c r="F72" s="157"/>
      <c r="G72" s="185"/>
      <c r="H72" s="186"/>
      <c r="I72" s="186"/>
      <c r="J72" s="186"/>
      <c r="K72" s="186"/>
      <c r="L72" s="186"/>
    </row>
    <row r="73" spans="1:12" ht="12.75">
      <c r="A73" s="157"/>
      <c r="B73" s="157"/>
      <c r="C73" s="157"/>
      <c r="D73" s="157"/>
      <c r="E73" s="157"/>
      <c r="F73" s="157"/>
      <c r="G73" s="185"/>
      <c r="H73" s="186"/>
      <c r="I73" s="186"/>
      <c r="J73" s="186"/>
      <c r="K73" s="186"/>
      <c r="L73" s="186"/>
    </row>
    <row r="74" spans="1:12" ht="12.75">
      <c r="A74" s="157"/>
      <c r="B74" s="157"/>
      <c r="C74" s="157"/>
      <c r="D74" s="157"/>
      <c r="E74" s="157"/>
      <c r="F74" s="157"/>
      <c r="G74" s="185"/>
      <c r="H74" s="186"/>
      <c r="I74" s="186"/>
      <c r="J74" s="186"/>
      <c r="K74" s="186"/>
      <c r="L74" s="186"/>
    </row>
  </sheetData>
  <sheetProtection/>
  <mergeCells count="6">
    <mergeCell ref="B2:L2"/>
    <mergeCell ref="A44:A45"/>
    <mergeCell ref="B44:D44"/>
    <mergeCell ref="E44:F44"/>
    <mergeCell ref="B45:D45"/>
    <mergeCell ref="E45:F45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r:id="rId1"/>
  <headerFooter alignWithMargins="0">
    <oddHeader>&amp;CČerpanie rozpočtu Obce Veľká Lehota k 30.06.2012
VÝDAVKY - Program 2: Kontrola a interné služby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25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8.875" style="0" bestFit="1" customWidth="1"/>
    <col min="2" max="2" width="11.875" style="0" customWidth="1"/>
    <col min="3" max="3" width="5.875" style="0" customWidth="1"/>
    <col min="4" max="4" width="8.625" style="0" customWidth="1"/>
    <col min="5" max="5" width="8.125" style="0" bestFit="1" customWidth="1"/>
    <col min="6" max="6" width="5.125" style="0" customWidth="1"/>
    <col min="7" max="7" width="42.875" style="0" bestFit="1" customWidth="1"/>
    <col min="8" max="8" width="9.875" style="0" customWidth="1"/>
    <col min="9" max="9" width="10.125" style="0" customWidth="1"/>
    <col min="10" max="10" width="8.875" style="0" customWidth="1"/>
    <col min="11" max="11" width="9.25390625" style="0" customWidth="1"/>
    <col min="12" max="12" width="7.75390625" style="0" customWidth="1"/>
  </cols>
  <sheetData>
    <row r="1" spans="1:12" s="1" customFormat="1" ht="36.75" customHeight="1">
      <c r="A1" s="26" t="s">
        <v>29</v>
      </c>
      <c r="B1" s="27" t="s">
        <v>28</v>
      </c>
      <c r="C1" s="27" t="s">
        <v>30</v>
      </c>
      <c r="D1" s="27" t="s">
        <v>31</v>
      </c>
      <c r="E1" s="27" t="s">
        <v>314</v>
      </c>
      <c r="F1" s="27" t="s">
        <v>315</v>
      </c>
      <c r="G1" s="27" t="s">
        <v>316</v>
      </c>
      <c r="H1" s="28" t="s">
        <v>317</v>
      </c>
      <c r="I1" s="200" t="s">
        <v>251</v>
      </c>
      <c r="J1" s="28" t="s">
        <v>318</v>
      </c>
      <c r="K1" s="28" t="s">
        <v>319</v>
      </c>
      <c r="L1" s="205" t="s">
        <v>32</v>
      </c>
    </row>
    <row r="2" spans="1:12" ht="11.25" customHeight="1">
      <c r="A2" s="30" t="s">
        <v>321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31"/>
    </row>
    <row r="3" spans="1:12" s="51" customFormat="1" ht="15">
      <c r="A3" s="48" t="s">
        <v>478</v>
      </c>
      <c r="B3" s="49" t="s">
        <v>320</v>
      </c>
      <c r="C3" s="49" t="s">
        <v>320</v>
      </c>
      <c r="D3" s="49" t="s">
        <v>320</v>
      </c>
      <c r="E3" s="49" t="s">
        <v>320</v>
      </c>
      <c r="F3" s="49" t="s">
        <v>320</v>
      </c>
      <c r="G3" s="49" t="s">
        <v>481</v>
      </c>
      <c r="H3" s="50">
        <f>H4+H18</f>
        <v>7690</v>
      </c>
      <c r="I3" s="50">
        <f>I4+I18</f>
        <v>7690</v>
      </c>
      <c r="J3" s="50">
        <f>J4+J18</f>
        <v>7878</v>
      </c>
      <c r="K3" s="50">
        <f>K4+K18</f>
        <v>3549.34</v>
      </c>
      <c r="L3" s="62">
        <f>K3/J3*100</f>
        <v>45.053820766692056</v>
      </c>
    </row>
    <row r="4" spans="1:12" s="18" customFormat="1" ht="12.75">
      <c r="A4" s="247" t="s">
        <v>320</v>
      </c>
      <c r="B4" s="21" t="s">
        <v>322</v>
      </c>
      <c r="C4" s="21" t="s">
        <v>320</v>
      </c>
      <c r="D4" s="21" t="s">
        <v>320</v>
      </c>
      <c r="E4" s="21"/>
      <c r="F4" s="21"/>
      <c r="G4" s="21" t="s">
        <v>482</v>
      </c>
      <c r="H4" s="22">
        <f>H5+H13</f>
        <v>2110</v>
      </c>
      <c r="I4" s="22">
        <f>I5+I13</f>
        <v>2110</v>
      </c>
      <c r="J4" s="22">
        <f>J5+J13</f>
        <v>2230</v>
      </c>
      <c r="K4" s="22">
        <f>K5+K13</f>
        <v>1929.54</v>
      </c>
      <c r="L4" s="33">
        <f>K4/J4*100</f>
        <v>86.52645739910314</v>
      </c>
    </row>
    <row r="5" spans="1:12" s="18" customFormat="1" ht="12.75">
      <c r="A5" s="52"/>
      <c r="B5" s="53"/>
      <c r="C5" s="21" t="s">
        <v>322</v>
      </c>
      <c r="D5" s="21"/>
      <c r="E5" s="21"/>
      <c r="F5" s="21"/>
      <c r="G5" s="21" t="s">
        <v>275</v>
      </c>
      <c r="H5" s="22">
        <f>SUM(H6:H12)</f>
        <v>1410</v>
      </c>
      <c r="I5" s="22">
        <f>SUM(I6:I12)</f>
        <v>1410</v>
      </c>
      <c r="J5" s="22">
        <f>SUM(J6:J12)</f>
        <v>1530</v>
      </c>
      <c r="K5" s="22">
        <f>SUM(K6:K12)</f>
        <v>1282.2</v>
      </c>
      <c r="L5" s="33">
        <f>K5/J5*100</f>
        <v>83.80392156862744</v>
      </c>
    </row>
    <row r="6" spans="1:12" s="18" customFormat="1" ht="12.75">
      <c r="A6" s="52"/>
      <c r="B6" s="53"/>
      <c r="C6" s="53"/>
      <c r="D6" s="174" t="s">
        <v>324</v>
      </c>
      <c r="E6" s="174" t="s">
        <v>330</v>
      </c>
      <c r="F6" s="174" t="s">
        <v>326</v>
      </c>
      <c r="G6" s="174" t="s">
        <v>274</v>
      </c>
      <c r="H6" s="176">
        <v>5</v>
      </c>
      <c r="I6" s="176">
        <v>5</v>
      </c>
      <c r="J6" s="176">
        <v>5</v>
      </c>
      <c r="K6" s="176">
        <v>1.68</v>
      </c>
      <c r="L6" s="310">
        <f aca="true" t="shared" si="0" ref="L6:L12">K6/J6*100</f>
        <v>33.599999999999994</v>
      </c>
    </row>
    <row r="7" spans="1:12" s="66" customFormat="1" ht="12.75">
      <c r="A7" s="63" t="s">
        <v>320</v>
      </c>
      <c r="B7" s="64" t="s">
        <v>320</v>
      </c>
      <c r="C7" s="64"/>
      <c r="D7" s="162" t="s">
        <v>324</v>
      </c>
      <c r="E7" s="162" t="s">
        <v>213</v>
      </c>
      <c r="F7" s="162" t="s">
        <v>326</v>
      </c>
      <c r="G7" s="162" t="s">
        <v>82</v>
      </c>
      <c r="H7" s="165">
        <v>20</v>
      </c>
      <c r="I7" s="165">
        <v>20</v>
      </c>
      <c r="J7" s="165">
        <v>20</v>
      </c>
      <c r="K7" s="165">
        <v>0</v>
      </c>
      <c r="L7" s="310">
        <f t="shared" si="0"/>
        <v>0</v>
      </c>
    </row>
    <row r="8" spans="1:12" s="66" customFormat="1" ht="25.5" customHeight="1">
      <c r="A8" s="63" t="s">
        <v>320</v>
      </c>
      <c r="B8" s="64" t="s">
        <v>320</v>
      </c>
      <c r="C8" s="64"/>
      <c r="D8" s="162" t="s">
        <v>324</v>
      </c>
      <c r="E8" s="162" t="s">
        <v>334</v>
      </c>
      <c r="F8" s="162" t="s">
        <v>326</v>
      </c>
      <c r="G8" s="170" t="s">
        <v>589</v>
      </c>
      <c r="H8" s="165">
        <v>100</v>
      </c>
      <c r="I8" s="165">
        <v>100</v>
      </c>
      <c r="J8" s="165">
        <v>263</v>
      </c>
      <c r="K8" s="165">
        <v>262.9</v>
      </c>
      <c r="L8" s="310">
        <f t="shared" si="0"/>
        <v>99.96197718631178</v>
      </c>
    </row>
    <row r="9" spans="1:12" s="66" customFormat="1" ht="36" customHeight="1">
      <c r="A9" s="63" t="s">
        <v>320</v>
      </c>
      <c r="B9" s="64" t="s">
        <v>320</v>
      </c>
      <c r="C9" s="64"/>
      <c r="D9" s="162" t="s">
        <v>324</v>
      </c>
      <c r="E9" s="162" t="s">
        <v>483</v>
      </c>
      <c r="F9" s="162" t="s">
        <v>326</v>
      </c>
      <c r="G9" s="170" t="s">
        <v>590</v>
      </c>
      <c r="H9" s="165">
        <v>805</v>
      </c>
      <c r="I9" s="165">
        <v>805</v>
      </c>
      <c r="J9" s="165">
        <v>692</v>
      </c>
      <c r="K9" s="165">
        <v>688.62</v>
      </c>
      <c r="L9" s="310">
        <f t="shared" si="0"/>
        <v>99.51156069364163</v>
      </c>
    </row>
    <row r="10" spans="1:12" s="66" customFormat="1" ht="12.75">
      <c r="A10" s="63" t="s">
        <v>320</v>
      </c>
      <c r="B10" s="64" t="s">
        <v>320</v>
      </c>
      <c r="C10" s="64"/>
      <c r="D10" s="162" t="s">
        <v>324</v>
      </c>
      <c r="E10" s="162" t="s">
        <v>342</v>
      </c>
      <c r="F10" s="162" t="s">
        <v>326</v>
      </c>
      <c r="G10" s="162" t="s">
        <v>243</v>
      </c>
      <c r="H10" s="165">
        <v>50</v>
      </c>
      <c r="I10" s="165">
        <v>50</v>
      </c>
      <c r="J10" s="165">
        <v>0</v>
      </c>
      <c r="K10" s="165">
        <v>0</v>
      </c>
      <c r="L10" s="310">
        <v>0</v>
      </c>
    </row>
    <row r="11" spans="1:12" s="66" customFormat="1" ht="12.75">
      <c r="A11" s="63" t="s">
        <v>320</v>
      </c>
      <c r="B11" s="64" t="s">
        <v>320</v>
      </c>
      <c r="C11" s="64"/>
      <c r="D11" s="162" t="s">
        <v>324</v>
      </c>
      <c r="E11" s="162" t="s">
        <v>343</v>
      </c>
      <c r="F11" s="162" t="s">
        <v>326</v>
      </c>
      <c r="G11" s="162" t="s">
        <v>591</v>
      </c>
      <c r="H11" s="165">
        <v>0</v>
      </c>
      <c r="I11" s="165">
        <v>0</v>
      </c>
      <c r="J11" s="165">
        <v>120</v>
      </c>
      <c r="K11" s="165">
        <v>119</v>
      </c>
      <c r="L11" s="310">
        <f>K11/J11*100</f>
        <v>99.16666666666667</v>
      </c>
    </row>
    <row r="12" spans="1:12" s="66" customFormat="1" ht="12.75">
      <c r="A12" s="63" t="s">
        <v>320</v>
      </c>
      <c r="B12" s="64" t="s">
        <v>320</v>
      </c>
      <c r="C12" s="64"/>
      <c r="D12" s="162" t="s">
        <v>324</v>
      </c>
      <c r="E12" s="162" t="s">
        <v>348</v>
      </c>
      <c r="F12" s="162" t="s">
        <v>326</v>
      </c>
      <c r="G12" s="162" t="s">
        <v>592</v>
      </c>
      <c r="H12" s="165">
        <v>430</v>
      </c>
      <c r="I12" s="165">
        <v>430</v>
      </c>
      <c r="J12" s="165">
        <v>430</v>
      </c>
      <c r="K12" s="165">
        <v>210</v>
      </c>
      <c r="L12" s="310">
        <f t="shared" si="0"/>
        <v>48.837209302325576</v>
      </c>
    </row>
    <row r="13" spans="1:12" s="66" customFormat="1" ht="12.75">
      <c r="A13" s="63"/>
      <c r="B13" s="64"/>
      <c r="C13" s="254" t="s">
        <v>353</v>
      </c>
      <c r="D13" s="163"/>
      <c r="E13" s="163"/>
      <c r="F13" s="163"/>
      <c r="G13" s="254" t="s">
        <v>276</v>
      </c>
      <c r="H13" s="255">
        <f>SUM(H14:H17)</f>
        <v>700</v>
      </c>
      <c r="I13" s="255">
        <f>SUM(I14:I17)</f>
        <v>700</v>
      </c>
      <c r="J13" s="255">
        <f>SUM(J14:J17)</f>
        <v>700</v>
      </c>
      <c r="K13" s="255">
        <f>SUM(K14:K17)</f>
        <v>647.3399999999999</v>
      </c>
      <c r="L13" s="248">
        <f aca="true" t="shared" si="1" ref="L13:L20">K13/J13*100</f>
        <v>92.47714285714285</v>
      </c>
    </row>
    <row r="14" spans="1:12" s="18" customFormat="1" ht="12.75">
      <c r="A14" s="34"/>
      <c r="B14" s="3"/>
      <c r="C14" s="162" t="s">
        <v>353</v>
      </c>
      <c r="D14" s="162" t="s">
        <v>484</v>
      </c>
      <c r="E14" s="162" t="s">
        <v>334</v>
      </c>
      <c r="F14" s="162" t="s">
        <v>326</v>
      </c>
      <c r="G14" s="162" t="s">
        <v>215</v>
      </c>
      <c r="H14" s="165">
        <v>130</v>
      </c>
      <c r="I14" s="165">
        <v>130</v>
      </c>
      <c r="J14" s="165">
        <v>30</v>
      </c>
      <c r="K14" s="173">
        <v>0</v>
      </c>
      <c r="L14" s="315">
        <f>K14/J14*100</f>
        <v>0</v>
      </c>
    </row>
    <row r="15" spans="1:12" s="18" customFormat="1" ht="12.75">
      <c r="A15" s="34"/>
      <c r="B15" s="3"/>
      <c r="C15" s="162" t="s">
        <v>353</v>
      </c>
      <c r="D15" s="162" t="s">
        <v>484</v>
      </c>
      <c r="E15" s="162" t="s">
        <v>485</v>
      </c>
      <c r="F15" s="162" t="s">
        <v>326</v>
      </c>
      <c r="G15" s="162" t="s">
        <v>255</v>
      </c>
      <c r="H15" s="165">
        <v>500</v>
      </c>
      <c r="I15" s="165">
        <v>500</v>
      </c>
      <c r="J15" s="165">
        <v>600</v>
      </c>
      <c r="K15" s="173">
        <v>599.56</v>
      </c>
      <c r="L15" s="315">
        <f t="shared" si="1"/>
        <v>99.92666666666665</v>
      </c>
    </row>
    <row r="16" spans="1:12" s="18" customFormat="1" ht="12.75">
      <c r="A16" s="34"/>
      <c r="B16" s="3"/>
      <c r="C16" s="162" t="s">
        <v>353</v>
      </c>
      <c r="D16" s="162" t="s">
        <v>484</v>
      </c>
      <c r="E16" s="162" t="s">
        <v>342</v>
      </c>
      <c r="F16" s="162" t="s">
        <v>326</v>
      </c>
      <c r="G16" s="162" t="s">
        <v>243</v>
      </c>
      <c r="H16" s="165">
        <v>0</v>
      </c>
      <c r="I16" s="165">
        <v>0</v>
      </c>
      <c r="J16" s="165">
        <v>0</v>
      </c>
      <c r="K16" s="173">
        <v>0</v>
      </c>
      <c r="L16" s="315">
        <v>0</v>
      </c>
    </row>
    <row r="17" spans="1:12" s="2" customFormat="1" ht="12.75">
      <c r="A17" s="30" t="s">
        <v>320</v>
      </c>
      <c r="B17" s="4" t="s">
        <v>320</v>
      </c>
      <c r="C17" s="4" t="s">
        <v>353</v>
      </c>
      <c r="D17" s="4" t="s">
        <v>484</v>
      </c>
      <c r="E17" s="4" t="s">
        <v>344</v>
      </c>
      <c r="F17" s="4" t="s">
        <v>326</v>
      </c>
      <c r="G17" s="42" t="s">
        <v>84</v>
      </c>
      <c r="H17" s="24">
        <v>70</v>
      </c>
      <c r="I17" s="24">
        <v>70</v>
      </c>
      <c r="J17" s="24">
        <v>70</v>
      </c>
      <c r="K17" s="24">
        <v>47.78</v>
      </c>
      <c r="L17" s="315">
        <f t="shared" si="1"/>
        <v>68.25714285714287</v>
      </c>
    </row>
    <row r="18" spans="1:12" s="51" customFormat="1" ht="13.5" customHeight="1">
      <c r="A18" s="256" t="s">
        <v>320</v>
      </c>
      <c r="B18" s="49" t="s">
        <v>353</v>
      </c>
      <c r="C18" s="49" t="s">
        <v>320</v>
      </c>
      <c r="D18" s="49" t="s">
        <v>320</v>
      </c>
      <c r="E18" s="49" t="s">
        <v>320</v>
      </c>
      <c r="F18" s="49" t="s">
        <v>320</v>
      </c>
      <c r="G18" s="49" t="s">
        <v>486</v>
      </c>
      <c r="H18" s="50">
        <f>H19+H40+H51</f>
        <v>5580</v>
      </c>
      <c r="I18" s="50">
        <f>I19+I40+I51</f>
        <v>5580</v>
      </c>
      <c r="J18" s="50">
        <f>J19+J40+J51</f>
        <v>5648</v>
      </c>
      <c r="K18" s="50">
        <f>K19+K40+K51</f>
        <v>1619.8</v>
      </c>
      <c r="L18" s="146">
        <f>K18/J18*100</f>
        <v>28.679178470254957</v>
      </c>
    </row>
    <row r="19" spans="1:12" s="18" customFormat="1" ht="12.75">
      <c r="A19" s="52"/>
      <c r="B19" s="53"/>
      <c r="C19" s="21" t="s">
        <v>322</v>
      </c>
      <c r="D19" s="21"/>
      <c r="E19" s="21"/>
      <c r="F19" s="21"/>
      <c r="G19" s="21" t="s">
        <v>88</v>
      </c>
      <c r="H19" s="22">
        <f>H20+H22+H30</f>
        <v>2720</v>
      </c>
      <c r="I19" s="22">
        <f>I20+I22+I30</f>
        <v>2720</v>
      </c>
      <c r="J19" s="22">
        <f>J20+J22+J30</f>
        <v>2788</v>
      </c>
      <c r="K19" s="22">
        <f>K20+K22+K30</f>
        <v>1004</v>
      </c>
      <c r="L19" s="33">
        <f t="shared" si="1"/>
        <v>36.01147776183644</v>
      </c>
    </row>
    <row r="20" spans="1:12" s="18" customFormat="1" ht="11.25" customHeight="1">
      <c r="A20" s="52"/>
      <c r="B20" s="53"/>
      <c r="C20" s="53"/>
      <c r="D20" s="53"/>
      <c r="E20" s="53" t="s">
        <v>33</v>
      </c>
      <c r="F20" s="53"/>
      <c r="G20" s="53" t="s">
        <v>87</v>
      </c>
      <c r="H20" s="54">
        <f>SUM(H21)</f>
        <v>1600</v>
      </c>
      <c r="I20" s="54">
        <f>SUM(I21)</f>
        <v>1600</v>
      </c>
      <c r="J20" s="54">
        <f>SUM(J21)</f>
        <v>1600</v>
      </c>
      <c r="K20" s="54">
        <f>SUM(K21)</f>
        <v>618</v>
      </c>
      <c r="L20" s="309">
        <f t="shared" si="1"/>
        <v>38.625</v>
      </c>
    </row>
    <row r="21" spans="1:12" ht="12.75">
      <c r="A21" s="30" t="s">
        <v>320</v>
      </c>
      <c r="B21" s="4"/>
      <c r="C21" s="4" t="s">
        <v>322</v>
      </c>
      <c r="D21" s="4" t="s">
        <v>487</v>
      </c>
      <c r="E21" s="4" t="s">
        <v>325</v>
      </c>
      <c r="F21" s="4" t="s">
        <v>352</v>
      </c>
      <c r="G21" s="4" t="s">
        <v>61</v>
      </c>
      <c r="H21" s="24">
        <v>1600</v>
      </c>
      <c r="I21" s="24">
        <v>1600</v>
      </c>
      <c r="J21" s="24">
        <v>1600</v>
      </c>
      <c r="K21" s="24">
        <v>618</v>
      </c>
      <c r="L21" s="316"/>
    </row>
    <row r="22" spans="1:12" s="1" customFormat="1" ht="12.75">
      <c r="A22" s="34"/>
      <c r="B22" s="3"/>
      <c r="C22" s="3"/>
      <c r="D22" s="3"/>
      <c r="E22" s="3" t="s">
        <v>36</v>
      </c>
      <c r="F22" s="3"/>
      <c r="G22" s="3" t="s">
        <v>189</v>
      </c>
      <c r="H22" s="25">
        <f>SUM(H23:H29)</f>
        <v>580</v>
      </c>
      <c r="I22" s="25">
        <f>SUM(I23:I29)</f>
        <v>580</v>
      </c>
      <c r="J22" s="25">
        <f>SUM(J23:J29)</f>
        <v>580</v>
      </c>
      <c r="K22" s="25">
        <f>SUM(K23:K29)</f>
        <v>215.95</v>
      </c>
      <c r="L22" s="317">
        <f>K22/J22*100</f>
        <v>37.23275862068965</v>
      </c>
    </row>
    <row r="23" spans="1:12" ht="12.75">
      <c r="A23" s="30" t="s">
        <v>320</v>
      </c>
      <c r="B23" s="4" t="s">
        <v>320</v>
      </c>
      <c r="C23" s="4" t="s">
        <v>322</v>
      </c>
      <c r="D23" s="4" t="s">
        <v>487</v>
      </c>
      <c r="E23" s="4" t="s">
        <v>327</v>
      </c>
      <c r="F23" s="4" t="s">
        <v>352</v>
      </c>
      <c r="G23" s="4" t="s">
        <v>310</v>
      </c>
      <c r="H23" s="24">
        <v>160</v>
      </c>
      <c r="I23" s="24">
        <v>160</v>
      </c>
      <c r="J23" s="24">
        <v>160</v>
      </c>
      <c r="K23" s="24">
        <v>61.8</v>
      </c>
      <c r="L23" s="315">
        <f aca="true" t="shared" si="2" ref="L23:L29">K23/J23*100</f>
        <v>38.625</v>
      </c>
    </row>
    <row r="24" spans="1:12" ht="12.75">
      <c r="A24" s="30" t="s">
        <v>320</v>
      </c>
      <c r="B24" s="4" t="s">
        <v>320</v>
      </c>
      <c r="C24" s="4" t="s">
        <v>322</v>
      </c>
      <c r="D24" s="4" t="s">
        <v>487</v>
      </c>
      <c r="E24" s="4" t="s">
        <v>328</v>
      </c>
      <c r="F24" s="4" t="s">
        <v>352</v>
      </c>
      <c r="G24" s="4" t="s">
        <v>62</v>
      </c>
      <c r="H24" s="24">
        <v>27</v>
      </c>
      <c r="I24" s="24">
        <v>27</v>
      </c>
      <c r="J24" s="24">
        <v>27</v>
      </c>
      <c r="K24" s="24">
        <v>8.65</v>
      </c>
      <c r="L24" s="315">
        <f t="shared" si="2"/>
        <v>32.03703703703704</v>
      </c>
    </row>
    <row r="25" spans="1:12" ht="12.75">
      <c r="A25" s="30" t="s">
        <v>320</v>
      </c>
      <c r="B25" s="4" t="s">
        <v>320</v>
      </c>
      <c r="C25" s="4" t="s">
        <v>322</v>
      </c>
      <c r="D25" s="4" t="s">
        <v>487</v>
      </c>
      <c r="E25" s="4" t="s">
        <v>329</v>
      </c>
      <c r="F25" s="4" t="s">
        <v>352</v>
      </c>
      <c r="G25" s="4" t="s">
        <v>63</v>
      </c>
      <c r="H25" s="24">
        <v>228</v>
      </c>
      <c r="I25" s="24">
        <v>228</v>
      </c>
      <c r="J25" s="24">
        <v>228</v>
      </c>
      <c r="K25" s="24">
        <v>86.5</v>
      </c>
      <c r="L25" s="315">
        <f t="shared" si="2"/>
        <v>37.93859649122807</v>
      </c>
    </row>
    <row r="26" spans="1:12" ht="12.75">
      <c r="A26" s="30" t="s">
        <v>320</v>
      </c>
      <c r="B26" s="4" t="s">
        <v>320</v>
      </c>
      <c r="C26" s="4" t="s">
        <v>322</v>
      </c>
      <c r="D26" s="4" t="s">
        <v>487</v>
      </c>
      <c r="E26" s="4" t="s">
        <v>330</v>
      </c>
      <c r="F26" s="4" t="s">
        <v>352</v>
      </c>
      <c r="G26" s="4" t="s">
        <v>64</v>
      </c>
      <c r="H26" s="24">
        <v>15</v>
      </c>
      <c r="I26" s="24">
        <v>15</v>
      </c>
      <c r="J26" s="24">
        <v>15</v>
      </c>
      <c r="K26" s="24">
        <v>4.95</v>
      </c>
      <c r="L26" s="315">
        <f t="shared" si="2"/>
        <v>33</v>
      </c>
    </row>
    <row r="27" spans="1:12" ht="12.75">
      <c r="A27" s="30" t="s">
        <v>320</v>
      </c>
      <c r="B27" s="4" t="s">
        <v>320</v>
      </c>
      <c r="C27" s="4" t="s">
        <v>322</v>
      </c>
      <c r="D27" s="4" t="s">
        <v>487</v>
      </c>
      <c r="E27" s="4" t="s">
        <v>331</v>
      </c>
      <c r="F27" s="4" t="s">
        <v>352</v>
      </c>
      <c r="G27" s="4" t="s">
        <v>65</v>
      </c>
      <c r="H27" s="24">
        <v>50</v>
      </c>
      <c r="I27" s="24">
        <v>50</v>
      </c>
      <c r="J27" s="24">
        <v>50</v>
      </c>
      <c r="K27" s="24">
        <v>18.55</v>
      </c>
      <c r="L27" s="315">
        <f t="shared" si="2"/>
        <v>37.1</v>
      </c>
    </row>
    <row r="28" spans="1:12" ht="12.75">
      <c r="A28" s="30" t="s">
        <v>320</v>
      </c>
      <c r="B28" s="4" t="s">
        <v>320</v>
      </c>
      <c r="C28" s="4" t="s">
        <v>322</v>
      </c>
      <c r="D28" s="4" t="s">
        <v>487</v>
      </c>
      <c r="E28" s="4" t="s">
        <v>332</v>
      </c>
      <c r="F28" s="4" t="s">
        <v>352</v>
      </c>
      <c r="G28" s="4" t="s">
        <v>66</v>
      </c>
      <c r="H28" s="24">
        <v>20</v>
      </c>
      <c r="I28" s="24">
        <v>20</v>
      </c>
      <c r="J28" s="24">
        <v>20</v>
      </c>
      <c r="K28" s="24">
        <v>12.02</v>
      </c>
      <c r="L28" s="315">
        <f t="shared" si="2"/>
        <v>60.099999999999994</v>
      </c>
    </row>
    <row r="29" spans="1:12" ht="12.75">
      <c r="A29" s="30" t="s">
        <v>320</v>
      </c>
      <c r="B29" s="4" t="s">
        <v>320</v>
      </c>
      <c r="C29" s="4" t="s">
        <v>322</v>
      </c>
      <c r="D29" s="4" t="s">
        <v>487</v>
      </c>
      <c r="E29" s="4" t="s">
        <v>333</v>
      </c>
      <c r="F29" s="4" t="s">
        <v>352</v>
      </c>
      <c r="G29" s="4" t="s">
        <v>67</v>
      </c>
      <c r="H29" s="24">
        <v>80</v>
      </c>
      <c r="I29" s="24">
        <v>80</v>
      </c>
      <c r="J29" s="24">
        <v>80</v>
      </c>
      <c r="K29" s="24">
        <v>23.48</v>
      </c>
      <c r="L29" s="315">
        <f t="shared" si="2"/>
        <v>29.349999999999998</v>
      </c>
    </row>
    <row r="30" spans="1:12" s="1" customFormat="1" ht="12" customHeight="1">
      <c r="A30" s="34"/>
      <c r="B30" s="3"/>
      <c r="C30" s="3"/>
      <c r="D30" s="3"/>
      <c r="E30" s="3" t="s">
        <v>45</v>
      </c>
      <c r="F30" s="3"/>
      <c r="G30" s="3" t="s">
        <v>190</v>
      </c>
      <c r="H30" s="25">
        <f>SUM(H31:H39)</f>
        <v>540</v>
      </c>
      <c r="I30" s="25">
        <f>SUM(I31:I39)</f>
        <v>540</v>
      </c>
      <c r="J30" s="25">
        <f>SUM(J31:J39)</f>
        <v>608</v>
      </c>
      <c r="K30" s="25">
        <f>SUM(K31:K39)</f>
        <v>170.05</v>
      </c>
      <c r="L30" s="317">
        <f>K30/J30*100</f>
        <v>27.968750000000004</v>
      </c>
    </row>
    <row r="31" spans="1:12" ht="12.75">
      <c r="A31" s="30" t="s">
        <v>320</v>
      </c>
      <c r="B31" s="4" t="s">
        <v>320</v>
      </c>
      <c r="C31" s="4" t="s">
        <v>322</v>
      </c>
      <c r="D31" s="4" t="s">
        <v>487</v>
      </c>
      <c r="E31" s="4" t="s">
        <v>351</v>
      </c>
      <c r="F31" s="4" t="s">
        <v>352</v>
      </c>
      <c r="G31" s="4" t="s">
        <v>68</v>
      </c>
      <c r="H31" s="24">
        <v>50</v>
      </c>
      <c r="I31" s="24">
        <v>50</v>
      </c>
      <c r="J31" s="24">
        <v>50</v>
      </c>
      <c r="K31" s="24">
        <v>30.46</v>
      </c>
      <c r="L31" s="315">
        <f>K31/J31*100</f>
        <v>60.919999999999995</v>
      </c>
    </row>
    <row r="32" spans="1:12" ht="12.75">
      <c r="A32" s="30" t="s">
        <v>320</v>
      </c>
      <c r="B32" s="4" t="s">
        <v>320</v>
      </c>
      <c r="C32" s="4" t="s">
        <v>322</v>
      </c>
      <c r="D32" s="4" t="s">
        <v>487</v>
      </c>
      <c r="E32" s="4" t="s">
        <v>479</v>
      </c>
      <c r="F32" s="4" t="s">
        <v>352</v>
      </c>
      <c r="G32" s="4" t="s">
        <v>57</v>
      </c>
      <c r="H32" s="24">
        <v>180</v>
      </c>
      <c r="I32" s="24">
        <v>180</v>
      </c>
      <c r="J32" s="24">
        <v>52</v>
      </c>
      <c r="K32" s="24">
        <v>0</v>
      </c>
      <c r="L32" s="315">
        <f>K32/J32*100</f>
        <v>0</v>
      </c>
    </row>
    <row r="33" spans="1:12" ht="13.5" thickBot="1">
      <c r="A33" s="30" t="s">
        <v>320</v>
      </c>
      <c r="B33" s="4" t="s">
        <v>320</v>
      </c>
      <c r="C33" s="4" t="s">
        <v>322</v>
      </c>
      <c r="D33" s="4" t="s">
        <v>487</v>
      </c>
      <c r="E33" s="4" t="s">
        <v>350</v>
      </c>
      <c r="F33" s="4" t="s">
        <v>352</v>
      </c>
      <c r="G33" s="4" t="s">
        <v>545</v>
      </c>
      <c r="H33" s="24">
        <v>120</v>
      </c>
      <c r="I33" s="24">
        <v>120</v>
      </c>
      <c r="J33" s="24">
        <v>120</v>
      </c>
      <c r="K33" s="24">
        <v>4.5</v>
      </c>
      <c r="L33" s="315">
        <f>K33/J33*100</f>
        <v>3.75</v>
      </c>
    </row>
    <row r="34" spans="1:12" s="1" customFormat="1" ht="38.25">
      <c r="A34" s="26" t="s">
        <v>29</v>
      </c>
      <c r="B34" s="27" t="s">
        <v>28</v>
      </c>
      <c r="C34" s="27" t="s">
        <v>30</v>
      </c>
      <c r="D34" s="27" t="s">
        <v>31</v>
      </c>
      <c r="E34" s="27" t="s">
        <v>314</v>
      </c>
      <c r="F34" s="27" t="s">
        <v>315</v>
      </c>
      <c r="G34" s="27" t="s">
        <v>316</v>
      </c>
      <c r="H34" s="28" t="s">
        <v>317</v>
      </c>
      <c r="I34" s="200" t="s">
        <v>251</v>
      </c>
      <c r="J34" s="28" t="s">
        <v>318</v>
      </c>
      <c r="K34" s="28" t="s">
        <v>319</v>
      </c>
      <c r="L34" s="271" t="s">
        <v>32</v>
      </c>
    </row>
    <row r="35" spans="1:12" ht="12.75">
      <c r="A35" s="30" t="s">
        <v>320</v>
      </c>
      <c r="B35" s="4" t="s">
        <v>320</v>
      </c>
      <c r="C35" s="4" t="s">
        <v>322</v>
      </c>
      <c r="D35" s="4" t="s">
        <v>487</v>
      </c>
      <c r="E35" s="4" t="s">
        <v>334</v>
      </c>
      <c r="F35" s="4" t="s">
        <v>352</v>
      </c>
      <c r="G35" s="4" t="s">
        <v>216</v>
      </c>
      <c r="H35" s="24">
        <v>100</v>
      </c>
      <c r="I35" s="24">
        <v>100</v>
      </c>
      <c r="J35" s="24">
        <v>60</v>
      </c>
      <c r="K35" s="24">
        <v>0</v>
      </c>
      <c r="L35" s="315">
        <f aca="true" t="shared" si="3" ref="L35:L40">K35/J35*100</f>
        <v>0</v>
      </c>
    </row>
    <row r="36" spans="1:12" ht="12.75">
      <c r="A36" s="30" t="s">
        <v>320</v>
      </c>
      <c r="B36" s="4" t="s">
        <v>320</v>
      </c>
      <c r="C36" s="4" t="s">
        <v>322</v>
      </c>
      <c r="D36" s="4" t="s">
        <v>487</v>
      </c>
      <c r="E36" s="4" t="s">
        <v>476</v>
      </c>
      <c r="F36" s="4" t="s">
        <v>352</v>
      </c>
      <c r="G36" s="4" t="s">
        <v>56</v>
      </c>
      <c r="H36" s="24">
        <v>90</v>
      </c>
      <c r="I36" s="24">
        <v>90</v>
      </c>
      <c r="J36" s="24">
        <v>90</v>
      </c>
      <c r="K36" s="24">
        <v>0</v>
      </c>
      <c r="L36" s="316">
        <f t="shared" si="3"/>
        <v>0</v>
      </c>
    </row>
    <row r="37" spans="1:12" ht="12.75">
      <c r="A37" s="30"/>
      <c r="B37" s="4"/>
      <c r="C37" s="4" t="s">
        <v>322</v>
      </c>
      <c r="D37" s="4" t="s">
        <v>487</v>
      </c>
      <c r="E37" s="4" t="s">
        <v>477</v>
      </c>
      <c r="F37" s="4" t="s">
        <v>352</v>
      </c>
      <c r="G37" s="4" t="s">
        <v>414</v>
      </c>
      <c r="H37" s="24">
        <v>0</v>
      </c>
      <c r="I37" s="24">
        <v>0</v>
      </c>
      <c r="J37" s="24">
        <v>26</v>
      </c>
      <c r="K37" s="24">
        <v>25.09</v>
      </c>
      <c r="L37" s="316">
        <f>K37/J37*100</f>
        <v>96.5</v>
      </c>
    </row>
    <row r="38" spans="1:12" ht="24.75">
      <c r="A38" s="30" t="s">
        <v>320</v>
      </c>
      <c r="B38" s="4" t="s">
        <v>320</v>
      </c>
      <c r="C38" s="4" t="s">
        <v>322</v>
      </c>
      <c r="D38" s="4" t="s">
        <v>487</v>
      </c>
      <c r="E38" s="4" t="s">
        <v>473</v>
      </c>
      <c r="F38" s="4" t="s">
        <v>352</v>
      </c>
      <c r="G38" s="42" t="s">
        <v>415</v>
      </c>
      <c r="H38" s="24">
        <v>0</v>
      </c>
      <c r="I38" s="24">
        <v>0</v>
      </c>
      <c r="J38" s="24">
        <v>110</v>
      </c>
      <c r="K38" s="24">
        <v>110</v>
      </c>
      <c r="L38" s="316">
        <f>K38/J38*100</f>
        <v>100</v>
      </c>
    </row>
    <row r="39" spans="1:12" ht="12.75">
      <c r="A39" s="30"/>
      <c r="B39" s="4"/>
      <c r="C39" s="4" t="s">
        <v>322</v>
      </c>
      <c r="D39" s="4" t="s">
        <v>487</v>
      </c>
      <c r="E39" s="4" t="s">
        <v>295</v>
      </c>
      <c r="F39" s="4" t="s">
        <v>352</v>
      </c>
      <c r="G39" s="4" t="s">
        <v>296</v>
      </c>
      <c r="H39" s="24">
        <v>0</v>
      </c>
      <c r="I39" s="24">
        <v>0</v>
      </c>
      <c r="J39" s="24">
        <v>100</v>
      </c>
      <c r="K39" s="24">
        <v>0</v>
      </c>
      <c r="L39" s="316">
        <v>0</v>
      </c>
    </row>
    <row r="40" spans="1:12" s="1" customFormat="1" ht="12.75">
      <c r="A40" s="34" t="s">
        <v>320</v>
      </c>
      <c r="B40" s="3"/>
      <c r="C40" s="21" t="s">
        <v>353</v>
      </c>
      <c r="D40" s="21" t="s">
        <v>324</v>
      </c>
      <c r="E40" s="21"/>
      <c r="F40" s="21" t="s">
        <v>352</v>
      </c>
      <c r="G40" s="21" t="s">
        <v>456</v>
      </c>
      <c r="H40" s="257">
        <f>SUM(H41:H50)</f>
        <v>410</v>
      </c>
      <c r="I40" s="257">
        <f>SUM(I41:I50)</f>
        <v>410</v>
      </c>
      <c r="J40" s="257">
        <f>SUM(J41:J50)</f>
        <v>410</v>
      </c>
      <c r="K40" s="257">
        <f>SUM(K41:K50)</f>
        <v>0</v>
      </c>
      <c r="L40" s="251">
        <f t="shared" si="3"/>
        <v>0</v>
      </c>
    </row>
    <row r="41" spans="1:12" ht="12.75">
      <c r="A41" s="30"/>
      <c r="B41" s="4"/>
      <c r="C41" s="4" t="s">
        <v>353</v>
      </c>
      <c r="D41" s="4" t="s">
        <v>324</v>
      </c>
      <c r="E41" s="4" t="s">
        <v>325</v>
      </c>
      <c r="F41" s="4" t="s">
        <v>352</v>
      </c>
      <c r="G41" s="4" t="s">
        <v>256</v>
      </c>
      <c r="H41" s="24">
        <v>200</v>
      </c>
      <c r="I41" s="24">
        <v>200</v>
      </c>
      <c r="J41" s="24">
        <v>200</v>
      </c>
      <c r="K41" s="24">
        <v>0</v>
      </c>
      <c r="L41" s="316"/>
    </row>
    <row r="42" spans="1:12" ht="12.75">
      <c r="A42" s="30" t="s">
        <v>320</v>
      </c>
      <c r="B42" s="4" t="s">
        <v>320</v>
      </c>
      <c r="C42" s="4" t="s">
        <v>353</v>
      </c>
      <c r="D42" s="4" t="s">
        <v>324</v>
      </c>
      <c r="E42" s="4" t="s">
        <v>327</v>
      </c>
      <c r="F42" s="4" t="s">
        <v>352</v>
      </c>
      <c r="G42" s="4" t="s">
        <v>310</v>
      </c>
      <c r="H42" s="24">
        <v>20</v>
      </c>
      <c r="I42" s="24">
        <v>20</v>
      </c>
      <c r="J42" s="24">
        <v>20</v>
      </c>
      <c r="K42" s="24">
        <v>0</v>
      </c>
      <c r="L42" s="316"/>
    </row>
    <row r="43" spans="1:12" ht="12.75">
      <c r="A43" s="30"/>
      <c r="B43" s="4"/>
      <c r="C43" s="4" t="s">
        <v>353</v>
      </c>
      <c r="D43" s="4" t="s">
        <v>324</v>
      </c>
      <c r="E43" s="4" t="s">
        <v>328</v>
      </c>
      <c r="F43" s="4" t="s">
        <v>352</v>
      </c>
      <c r="G43" s="4" t="s">
        <v>62</v>
      </c>
      <c r="H43" s="24">
        <v>3</v>
      </c>
      <c r="I43" s="24">
        <v>3</v>
      </c>
      <c r="J43" s="24">
        <v>3</v>
      </c>
      <c r="K43" s="24">
        <v>0</v>
      </c>
      <c r="L43" s="316"/>
    </row>
    <row r="44" spans="1:12" ht="12.75">
      <c r="A44" s="30" t="s">
        <v>320</v>
      </c>
      <c r="B44" s="4" t="s">
        <v>320</v>
      </c>
      <c r="C44" s="4" t="s">
        <v>353</v>
      </c>
      <c r="D44" s="4" t="s">
        <v>324</v>
      </c>
      <c r="E44" s="4" t="s">
        <v>329</v>
      </c>
      <c r="F44" s="4" t="s">
        <v>352</v>
      </c>
      <c r="G44" s="4" t="s">
        <v>63</v>
      </c>
      <c r="H44" s="24">
        <v>28</v>
      </c>
      <c r="I44" s="24">
        <v>28</v>
      </c>
      <c r="J44" s="24">
        <v>28</v>
      </c>
      <c r="K44" s="24">
        <v>0</v>
      </c>
      <c r="L44" s="316"/>
    </row>
    <row r="45" spans="1:12" ht="12.75">
      <c r="A45" s="30" t="s">
        <v>320</v>
      </c>
      <c r="B45" s="4" t="s">
        <v>320</v>
      </c>
      <c r="C45" s="4" t="s">
        <v>353</v>
      </c>
      <c r="D45" s="4" t="s">
        <v>324</v>
      </c>
      <c r="E45" s="4" t="s">
        <v>330</v>
      </c>
      <c r="F45" s="4" t="s">
        <v>352</v>
      </c>
      <c r="G45" s="4" t="s">
        <v>64</v>
      </c>
      <c r="H45" s="24">
        <v>2</v>
      </c>
      <c r="I45" s="24">
        <v>2</v>
      </c>
      <c r="J45" s="24">
        <v>2</v>
      </c>
      <c r="K45" s="24">
        <v>0</v>
      </c>
      <c r="L45" s="316"/>
    </row>
    <row r="46" spans="1:12" ht="12.75">
      <c r="A46" s="30"/>
      <c r="B46" s="4"/>
      <c r="C46" s="4" t="s">
        <v>353</v>
      </c>
      <c r="D46" s="4" t="s">
        <v>324</v>
      </c>
      <c r="E46" s="4" t="s">
        <v>331</v>
      </c>
      <c r="F46" s="4" t="s">
        <v>352</v>
      </c>
      <c r="G46" s="4" t="s">
        <v>65</v>
      </c>
      <c r="H46" s="24">
        <v>6</v>
      </c>
      <c r="I46" s="24">
        <v>6</v>
      </c>
      <c r="J46" s="24">
        <v>6</v>
      </c>
      <c r="K46" s="24">
        <v>0</v>
      </c>
      <c r="L46" s="316"/>
    </row>
    <row r="47" spans="1:12" ht="12.75">
      <c r="A47" s="30"/>
      <c r="B47" s="4"/>
      <c r="C47" s="4" t="s">
        <v>353</v>
      </c>
      <c r="D47" s="4" t="s">
        <v>324</v>
      </c>
      <c r="E47" s="4" t="s">
        <v>332</v>
      </c>
      <c r="F47" s="4" t="s">
        <v>352</v>
      </c>
      <c r="G47" s="4" t="s">
        <v>66</v>
      </c>
      <c r="H47" s="24">
        <v>2</v>
      </c>
      <c r="I47" s="24">
        <v>2</v>
      </c>
      <c r="J47" s="24">
        <v>2</v>
      </c>
      <c r="K47" s="24">
        <v>0</v>
      </c>
      <c r="L47" s="316"/>
    </row>
    <row r="48" spans="1:12" ht="12.75">
      <c r="A48" s="30"/>
      <c r="B48" s="4"/>
      <c r="C48" s="4" t="s">
        <v>353</v>
      </c>
      <c r="D48" s="4" t="s">
        <v>324</v>
      </c>
      <c r="E48" s="4" t="s">
        <v>333</v>
      </c>
      <c r="F48" s="4" t="s">
        <v>352</v>
      </c>
      <c r="G48" s="4" t="s">
        <v>67</v>
      </c>
      <c r="H48" s="24">
        <v>10</v>
      </c>
      <c r="I48" s="24">
        <v>10</v>
      </c>
      <c r="J48" s="24">
        <v>10</v>
      </c>
      <c r="K48" s="24">
        <v>0</v>
      </c>
      <c r="L48" s="316"/>
    </row>
    <row r="49" spans="1:12" ht="12.75">
      <c r="A49" s="30"/>
      <c r="B49" s="4"/>
      <c r="C49" s="4" t="s">
        <v>353</v>
      </c>
      <c r="D49" s="4" t="s">
        <v>324</v>
      </c>
      <c r="E49" s="4" t="s">
        <v>350</v>
      </c>
      <c r="F49" s="4" t="s">
        <v>352</v>
      </c>
      <c r="G49" s="4" t="s">
        <v>85</v>
      </c>
      <c r="H49" s="24">
        <v>5</v>
      </c>
      <c r="I49" s="24">
        <v>5</v>
      </c>
      <c r="J49" s="24">
        <v>5</v>
      </c>
      <c r="K49" s="24">
        <v>0</v>
      </c>
      <c r="L49" s="316"/>
    </row>
    <row r="50" spans="1:12" ht="12.75">
      <c r="A50" s="30"/>
      <c r="B50" s="4"/>
      <c r="C50" s="4" t="s">
        <v>353</v>
      </c>
      <c r="D50" s="4" t="s">
        <v>324</v>
      </c>
      <c r="E50" s="4" t="s">
        <v>333</v>
      </c>
      <c r="F50" s="4" t="s">
        <v>352</v>
      </c>
      <c r="G50" s="4" t="s">
        <v>47</v>
      </c>
      <c r="H50" s="24">
        <v>134</v>
      </c>
      <c r="I50" s="24">
        <v>134</v>
      </c>
      <c r="J50" s="24">
        <v>134</v>
      </c>
      <c r="K50" s="24">
        <v>0</v>
      </c>
      <c r="L50" s="316"/>
    </row>
    <row r="51" spans="1:12" s="1" customFormat="1" ht="30" customHeight="1">
      <c r="A51" s="34" t="s">
        <v>320</v>
      </c>
      <c r="B51" s="3"/>
      <c r="C51" s="21" t="s">
        <v>478</v>
      </c>
      <c r="D51" s="21" t="s">
        <v>489</v>
      </c>
      <c r="E51" s="21"/>
      <c r="F51" s="21"/>
      <c r="G51" s="61" t="s">
        <v>441</v>
      </c>
      <c r="H51" s="257">
        <f>SUM(H87:H89)</f>
        <v>2450</v>
      </c>
      <c r="I51" s="257">
        <f>SUM(I87:I89)</f>
        <v>2450</v>
      </c>
      <c r="J51" s="257">
        <f>SUM(J82:J89)</f>
        <v>2450</v>
      </c>
      <c r="K51" s="257">
        <f>SUM(K82:K89)</f>
        <v>615.8</v>
      </c>
      <c r="L51" s="253">
        <f>K51/J51*100</f>
        <v>25.13469387755102</v>
      </c>
    </row>
    <row r="52" spans="1:12" s="1" customFormat="1" ht="12.75" hidden="1">
      <c r="A52" s="34"/>
      <c r="B52" s="3"/>
      <c r="C52" s="4" t="s">
        <v>478</v>
      </c>
      <c r="D52" s="4" t="s">
        <v>489</v>
      </c>
      <c r="E52" s="4" t="s">
        <v>325</v>
      </c>
      <c r="F52" s="4" t="s">
        <v>352</v>
      </c>
      <c r="G52" s="42" t="s">
        <v>442</v>
      </c>
      <c r="H52" s="121">
        <v>0</v>
      </c>
      <c r="I52" s="121">
        <v>0</v>
      </c>
      <c r="J52" s="121">
        <v>0</v>
      </c>
      <c r="K52" s="121">
        <v>0</v>
      </c>
      <c r="L52" s="313">
        <v>0</v>
      </c>
    </row>
    <row r="53" spans="1:12" s="1" customFormat="1" ht="12.75" hidden="1">
      <c r="A53" s="34"/>
      <c r="B53" s="3"/>
      <c r="C53" s="4" t="s">
        <v>478</v>
      </c>
      <c r="D53" s="4" t="s">
        <v>489</v>
      </c>
      <c r="E53" s="4" t="s">
        <v>325</v>
      </c>
      <c r="F53" s="4" t="s">
        <v>326</v>
      </c>
      <c r="G53" s="42" t="s">
        <v>521</v>
      </c>
      <c r="H53" s="121">
        <v>0</v>
      </c>
      <c r="I53" s="121">
        <v>0</v>
      </c>
      <c r="J53" s="121">
        <v>0</v>
      </c>
      <c r="K53" s="121">
        <v>0</v>
      </c>
      <c r="L53" s="313">
        <v>0</v>
      </c>
    </row>
    <row r="54" spans="1:12" s="1" customFormat="1" ht="12.75" hidden="1">
      <c r="A54" s="34"/>
      <c r="B54" s="3"/>
      <c r="C54" s="4" t="s">
        <v>478</v>
      </c>
      <c r="D54" s="120" t="s">
        <v>489</v>
      </c>
      <c r="E54" s="4" t="s">
        <v>450</v>
      </c>
      <c r="F54" s="4" t="s">
        <v>352</v>
      </c>
      <c r="G54" s="42" t="s">
        <v>443</v>
      </c>
      <c r="H54" s="121">
        <v>0</v>
      </c>
      <c r="I54" s="121"/>
      <c r="J54" s="121"/>
      <c r="K54" s="121"/>
      <c r="L54" s="313"/>
    </row>
    <row r="55" spans="1:12" s="1" customFormat="1" ht="13.5" hidden="1" thickBot="1">
      <c r="A55" s="34"/>
      <c r="B55" s="3"/>
      <c r="C55" s="4" t="s">
        <v>478</v>
      </c>
      <c r="D55" s="120" t="s">
        <v>489</v>
      </c>
      <c r="E55" s="4" t="s">
        <v>450</v>
      </c>
      <c r="F55" s="4" t="s">
        <v>326</v>
      </c>
      <c r="G55" s="42" t="s">
        <v>522</v>
      </c>
      <c r="H55" s="121">
        <v>0</v>
      </c>
      <c r="I55" s="121">
        <v>0</v>
      </c>
      <c r="J55" s="121"/>
      <c r="K55" s="121"/>
      <c r="L55" s="313"/>
    </row>
    <row r="56" spans="1:12" s="1" customFormat="1" ht="38.25" hidden="1">
      <c r="A56" s="26" t="s">
        <v>29</v>
      </c>
      <c r="B56" s="27" t="s">
        <v>28</v>
      </c>
      <c r="C56" s="27" t="s">
        <v>30</v>
      </c>
      <c r="D56" s="27" t="s">
        <v>31</v>
      </c>
      <c r="E56" s="27" t="s">
        <v>314</v>
      </c>
      <c r="F56" s="27" t="s">
        <v>315</v>
      </c>
      <c r="G56" s="27" t="s">
        <v>316</v>
      </c>
      <c r="H56" s="28" t="s">
        <v>317</v>
      </c>
      <c r="I56" s="200" t="s">
        <v>251</v>
      </c>
      <c r="J56" s="28" t="s">
        <v>318</v>
      </c>
      <c r="K56" s="28" t="s">
        <v>319</v>
      </c>
      <c r="L56" s="271" t="s">
        <v>32</v>
      </c>
    </row>
    <row r="57" spans="1:12" s="1" customFormat="1" ht="12.75" hidden="1">
      <c r="A57" s="34"/>
      <c r="B57" s="3"/>
      <c r="C57" s="4" t="s">
        <v>478</v>
      </c>
      <c r="D57" s="120" t="s">
        <v>489</v>
      </c>
      <c r="E57" s="4" t="s">
        <v>523</v>
      </c>
      <c r="F57" s="4" t="s">
        <v>326</v>
      </c>
      <c r="G57" s="42" t="s">
        <v>524</v>
      </c>
      <c r="H57" s="121">
        <v>0</v>
      </c>
      <c r="I57" s="121">
        <v>0</v>
      </c>
      <c r="J57" s="121">
        <v>0</v>
      </c>
      <c r="K57" s="121">
        <v>0</v>
      </c>
      <c r="L57" s="313">
        <v>0</v>
      </c>
    </row>
    <row r="58" spans="1:12" s="1" customFormat="1" ht="12.75" hidden="1">
      <c r="A58" s="34"/>
      <c r="B58" s="3"/>
      <c r="C58" s="4" t="s">
        <v>478</v>
      </c>
      <c r="D58" s="120" t="s">
        <v>489</v>
      </c>
      <c r="E58" s="4" t="s">
        <v>327</v>
      </c>
      <c r="F58" s="4" t="s">
        <v>352</v>
      </c>
      <c r="G58" s="42" t="s">
        <v>444</v>
      </c>
      <c r="H58" s="121">
        <v>0</v>
      </c>
      <c r="I58" s="121">
        <v>0</v>
      </c>
      <c r="J58" s="121">
        <v>0</v>
      </c>
      <c r="K58" s="121">
        <v>0</v>
      </c>
      <c r="L58" s="313">
        <v>0</v>
      </c>
    </row>
    <row r="59" spans="1:12" s="1" customFormat="1" ht="12.75" hidden="1">
      <c r="A59" s="34"/>
      <c r="B59" s="3"/>
      <c r="C59" s="4" t="s">
        <v>478</v>
      </c>
      <c r="D59" s="120" t="s">
        <v>489</v>
      </c>
      <c r="E59" s="4" t="s">
        <v>327</v>
      </c>
      <c r="F59" s="4" t="s">
        <v>326</v>
      </c>
      <c r="G59" s="42" t="s">
        <v>525</v>
      </c>
      <c r="H59" s="121">
        <v>0</v>
      </c>
      <c r="I59" s="121">
        <v>0</v>
      </c>
      <c r="J59" s="121">
        <v>0</v>
      </c>
      <c r="K59" s="121">
        <v>0</v>
      </c>
      <c r="L59" s="313">
        <v>0</v>
      </c>
    </row>
    <row r="60" spans="1:12" s="1" customFormat="1" ht="15" customHeight="1" hidden="1">
      <c r="A60" s="34"/>
      <c r="B60" s="3"/>
      <c r="C60" s="4" t="s">
        <v>478</v>
      </c>
      <c r="D60" s="120" t="s">
        <v>489</v>
      </c>
      <c r="E60" s="4" t="s">
        <v>267</v>
      </c>
      <c r="F60" s="4" t="s">
        <v>352</v>
      </c>
      <c r="G60" s="42" t="s">
        <v>445</v>
      </c>
      <c r="H60" s="121">
        <v>0</v>
      </c>
      <c r="I60" s="121">
        <v>0</v>
      </c>
      <c r="J60" s="121">
        <v>0</v>
      </c>
      <c r="K60" s="121">
        <v>0</v>
      </c>
      <c r="L60" s="313">
        <v>0</v>
      </c>
    </row>
    <row r="61" spans="1:12" s="1" customFormat="1" ht="15" customHeight="1" hidden="1">
      <c r="A61" s="34"/>
      <c r="B61" s="3"/>
      <c r="C61" s="4" t="s">
        <v>478</v>
      </c>
      <c r="D61" s="120" t="s">
        <v>489</v>
      </c>
      <c r="E61" s="4" t="s">
        <v>267</v>
      </c>
      <c r="F61" s="4" t="s">
        <v>326</v>
      </c>
      <c r="G61" s="42" t="s">
        <v>526</v>
      </c>
      <c r="H61" s="121">
        <v>0</v>
      </c>
      <c r="I61" s="121">
        <v>0</v>
      </c>
      <c r="J61" s="121">
        <v>0</v>
      </c>
      <c r="K61" s="121">
        <v>0</v>
      </c>
      <c r="L61" s="313">
        <v>0</v>
      </c>
    </row>
    <row r="62" spans="1:12" s="1" customFormat="1" ht="15" customHeight="1" hidden="1">
      <c r="A62" s="34"/>
      <c r="B62" s="3"/>
      <c r="C62" s="4" t="s">
        <v>478</v>
      </c>
      <c r="D62" s="120" t="s">
        <v>489</v>
      </c>
      <c r="E62" s="4" t="s">
        <v>328</v>
      </c>
      <c r="F62" s="4" t="s">
        <v>352</v>
      </c>
      <c r="G62" s="42" t="s">
        <v>426</v>
      </c>
      <c r="H62" s="121">
        <v>0</v>
      </c>
      <c r="I62" s="121">
        <v>0</v>
      </c>
      <c r="J62" s="121">
        <v>0</v>
      </c>
      <c r="K62" s="121">
        <v>0</v>
      </c>
      <c r="L62" s="313">
        <v>0</v>
      </c>
    </row>
    <row r="63" spans="1:12" s="1" customFormat="1" ht="15" customHeight="1" hidden="1">
      <c r="A63" s="34"/>
      <c r="B63" s="3"/>
      <c r="C63" s="4" t="s">
        <v>478</v>
      </c>
      <c r="D63" s="120" t="s">
        <v>489</v>
      </c>
      <c r="E63" s="4" t="s">
        <v>328</v>
      </c>
      <c r="F63" s="4" t="s">
        <v>326</v>
      </c>
      <c r="G63" s="42" t="s">
        <v>426</v>
      </c>
      <c r="H63" s="121">
        <v>0</v>
      </c>
      <c r="I63" s="121">
        <v>0</v>
      </c>
      <c r="J63" s="121">
        <v>0</v>
      </c>
      <c r="K63" s="121">
        <v>0</v>
      </c>
      <c r="L63" s="313">
        <v>0</v>
      </c>
    </row>
    <row r="64" spans="1:12" s="1" customFormat="1" ht="15" customHeight="1" hidden="1">
      <c r="A64" s="34"/>
      <c r="B64" s="3"/>
      <c r="C64" s="4" t="s">
        <v>478</v>
      </c>
      <c r="D64" s="120" t="s">
        <v>489</v>
      </c>
      <c r="E64" s="4" t="s">
        <v>329</v>
      </c>
      <c r="F64" s="4" t="s">
        <v>326</v>
      </c>
      <c r="G64" s="42" t="s">
        <v>527</v>
      </c>
      <c r="H64" s="121">
        <v>0</v>
      </c>
      <c r="I64" s="121">
        <v>0</v>
      </c>
      <c r="J64" s="121">
        <v>0</v>
      </c>
      <c r="K64" s="121">
        <v>0</v>
      </c>
      <c r="L64" s="313">
        <v>0</v>
      </c>
    </row>
    <row r="65" spans="1:12" s="1" customFormat="1" ht="15" customHeight="1" hidden="1">
      <c r="A65" s="34"/>
      <c r="B65" s="3"/>
      <c r="C65" s="4" t="s">
        <v>478</v>
      </c>
      <c r="D65" s="120" t="s">
        <v>489</v>
      </c>
      <c r="E65" s="4" t="s">
        <v>330</v>
      </c>
      <c r="F65" s="4" t="s">
        <v>352</v>
      </c>
      <c r="G65" s="42" t="s">
        <v>427</v>
      </c>
      <c r="H65" s="121">
        <v>0</v>
      </c>
      <c r="I65" s="121">
        <v>0</v>
      </c>
      <c r="J65" s="121">
        <v>0</v>
      </c>
      <c r="K65" s="121">
        <v>0</v>
      </c>
      <c r="L65" s="313">
        <v>0</v>
      </c>
    </row>
    <row r="66" spans="1:12" s="1" customFormat="1" ht="15" customHeight="1" hidden="1">
      <c r="A66" s="34"/>
      <c r="B66" s="3"/>
      <c r="C66" s="4" t="s">
        <v>478</v>
      </c>
      <c r="D66" s="120" t="s">
        <v>489</v>
      </c>
      <c r="E66" s="4" t="s">
        <v>330</v>
      </c>
      <c r="F66" s="4" t="s">
        <v>326</v>
      </c>
      <c r="G66" s="42" t="s">
        <v>427</v>
      </c>
      <c r="H66" s="121">
        <v>0</v>
      </c>
      <c r="I66" s="121">
        <v>0</v>
      </c>
      <c r="J66" s="121">
        <v>0</v>
      </c>
      <c r="K66" s="121">
        <v>0</v>
      </c>
      <c r="L66" s="313">
        <v>0</v>
      </c>
    </row>
    <row r="67" spans="1:12" s="1" customFormat="1" ht="15" customHeight="1" hidden="1">
      <c r="A67" s="34"/>
      <c r="B67" s="3"/>
      <c r="C67" s="4" t="s">
        <v>478</v>
      </c>
      <c r="D67" s="120" t="s">
        <v>489</v>
      </c>
      <c r="E67" s="4" t="s">
        <v>331</v>
      </c>
      <c r="F67" s="4" t="s">
        <v>352</v>
      </c>
      <c r="G67" s="42" t="s">
        <v>428</v>
      </c>
      <c r="H67" s="121">
        <v>0</v>
      </c>
      <c r="I67" s="121">
        <v>0</v>
      </c>
      <c r="J67" s="121">
        <v>0</v>
      </c>
      <c r="K67" s="121">
        <v>0</v>
      </c>
      <c r="L67" s="313">
        <v>0</v>
      </c>
    </row>
    <row r="68" spans="1:12" s="1" customFormat="1" ht="15" customHeight="1" hidden="1">
      <c r="A68" s="34"/>
      <c r="B68" s="3"/>
      <c r="C68" s="4" t="s">
        <v>478</v>
      </c>
      <c r="D68" s="120" t="s">
        <v>489</v>
      </c>
      <c r="E68" s="4" t="s">
        <v>331</v>
      </c>
      <c r="F68" s="4" t="s">
        <v>326</v>
      </c>
      <c r="G68" s="42" t="s">
        <v>428</v>
      </c>
      <c r="H68" s="121">
        <v>0</v>
      </c>
      <c r="I68" s="121">
        <v>0</v>
      </c>
      <c r="J68" s="121">
        <v>0</v>
      </c>
      <c r="K68" s="121">
        <v>0</v>
      </c>
      <c r="L68" s="313">
        <v>0</v>
      </c>
    </row>
    <row r="69" spans="1:12" s="1" customFormat="1" ht="15" customHeight="1" hidden="1">
      <c r="A69" s="34"/>
      <c r="B69" s="3"/>
      <c r="C69" s="4" t="s">
        <v>478</v>
      </c>
      <c r="D69" s="120" t="s">
        <v>489</v>
      </c>
      <c r="E69" s="4" t="s">
        <v>332</v>
      </c>
      <c r="F69" s="4" t="s">
        <v>352</v>
      </c>
      <c r="G69" s="42" t="s">
        <v>429</v>
      </c>
      <c r="H69" s="121">
        <v>0</v>
      </c>
      <c r="I69" s="121">
        <v>0</v>
      </c>
      <c r="J69" s="121">
        <v>0</v>
      </c>
      <c r="K69" s="121">
        <v>0</v>
      </c>
      <c r="L69" s="313">
        <v>0</v>
      </c>
    </row>
    <row r="70" spans="1:12" s="1" customFormat="1" ht="15" customHeight="1" hidden="1">
      <c r="A70" s="34"/>
      <c r="B70" s="3"/>
      <c r="C70" s="4" t="s">
        <v>478</v>
      </c>
      <c r="D70" s="120" t="s">
        <v>489</v>
      </c>
      <c r="E70" s="4" t="s">
        <v>332</v>
      </c>
      <c r="F70" s="4" t="s">
        <v>326</v>
      </c>
      <c r="G70" s="42" t="s">
        <v>429</v>
      </c>
      <c r="H70" s="121">
        <v>0</v>
      </c>
      <c r="I70" s="121">
        <v>0</v>
      </c>
      <c r="J70" s="121">
        <v>0</v>
      </c>
      <c r="K70" s="121">
        <v>0</v>
      </c>
      <c r="L70" s="313">
        <v>0</v>
      </c>
    </row>
    <row r="71" spans="1:12" s="1" customFormat="1" ht="15" customHeight="1" hidden="1">
      <c r="A71" s="34"/>
      <c r="B71" s="3"/>
      <c r="C71" s="4" t="s">
        <v>478</v>
      </c>
      <c r="D71" s="120" t="s">
        <v>489</v>
      </c>
      <c r="E71" s="4" t="s">
        <v>333</v>
      </c>
      <c r="F71" s="4" t="s">
        <v>352</v>
      </c>
      <c r="G71" s="42" t="s">
        <v>430</v>
      </c>
      <c r="H71" s="121">
        <v>0</v>
      </c>
      <c r="I71" s="121">
        <v>0</v>
      </c>
      <c r="J71" s="121">
        <v>0</v>
      </c>
      <c r="K71" s="121">
        <v>0</v>
      </c>
      <c r="L71" s="313">
        <v>0</v>
      </c>
    </row>
    <row r="72" spans="1:12" s="1" customFormat="1" ht="15" customHeight="1" hidden="1">
      <c r="A72" s="34"/>
      <c r="B72" s="3"/>
      <c r="C72" s="4" t="s">
        <v>478</v>
      </c>
      <c r="D72" s="120" t="s">
        <v>489</v>
      </c>
      <c r="E72" s="4" t="s">
        <v>333</v>
      </c>
      <c r="F72" s="4" t="s">
        <v>326</v>
      </c>
      <c r="G72" s="42" t="s">
        <v>430</v>
      </c>
      <c r="H72" s="121">
        <v>0</v>
      </c>
      <c r="I72" s="121">
        <v>0</v>
      </c>
      <c r="J72" s="121">
        <v>0</v>
      </c>
      <c r="K72" s="121">
        <v>0</v>
      </c>
      <c r="L72" s="313">
        <v>0</v>
      </c>
    </row>
    <row r="73" spans="1:12" s="1" customFormat="1" ht="15" customHeight="1" hidden="1">
      <c r="A73" s="34"/>
      <c r="B73" s="3"/>
      <c r="C73" s="4" t="s">
        <v>478</v>
      </c>
      <c r="D73" s="120" t="s">
        <v>489</v>
      </c>
      <c r="E73" s="4" t="s">
        <v>268</v>
      </c>
      <c r="F73" s="4" t="s">
        <v>352</v>
      </c>
      <c r="G73" s="42" t="s">
        <v>269</v>
      </c>
      <c r="H73" s="121">
        <v>0</v>
      </c>
      <c r="I73" s="121">
        <v>0</v>
      </c>
      <c r="J73" s="121">
        <v>0</v>
      </c>
      <c r="K73" s="121">
        <v>0</v>
      </c>
      <c r="L73" s="313">
        <v>0</v>
      </c>
    </row>
    <row r="74" spans="1:12" s="1" customFormat="1" ht="15" customHeight="1" hidden="1">
      <c r="A74" s="34"/>
      <c r="B74" s="3"/>
      <c r="C74" s="4" t="s">
        <v>478</v>
      </c>
      <c r="D74" s="120" t="s">
        <v>489</v>
      </c>
      <c r="E74" s="4" t="s">
        <v>350</v>
      </c>
      <c r="F74" s="4" t="s">
        <v>352</v>
      </c>
      <c r="G74" s="42" t="s">
        <v>431</v>
      </c>
      <c r="H74" s="121">
        <v>0</v>
      </c>
      <c r="I74" s="121">
        <v>0</v>
      </c>
      <c r="J74" s="121">
        <v>0</v>
      </c>
      <c r="K74" s="121">
        <v>0</v>
      </c>
      <c r="L74" s="313">
        <v>0</v>
      </c>
    </row>
    <row r="75" spans="1:12" s="1" customFormat="1" ht="15" customHeight="1" hidden="1">
      <c r="A75" s="34"/>
      <c r="B75" s="3"/>
      <c r="C75" s="4" t="s">
        <v>478</v>
      </c>
      <c r="D75" s="120" t="s">
        <v>489</v>
      </c>
      <c r="E75" s="4" t="s">
        <v>334</v>
      </c>
      <c r="F75" s="4" t="s">
        <v>352</v>
      </c>
      <c r="G75" s="42" t="s">
        <v>47</v>
      </c>
      <c r="H75" s="121">
        <v>0</v>
      </c>
      <c r="I75" s="121">
        <v>0</v>
      </c>
      <c r="J75" s="121">
        <v>0</v>
      </c>
      <c r="K75" s="121">
        <v>0</v>
      </c>
      <c r="L75" s="313">
        <v>0</v>
      </c>
    </row>
    <row r="76" spans="1:12" s="1" customFormat="1" ht="15" customHeight="1" hidden="1">
      <c r="A76" s="34"/>
      <c r="B76" s="3"/>
      <c r="C76" s="4" t="s">
        <v>478</v>
      </c>
      <c r="D76" s="120" t="s">
        <v>489</v>
      </c>
      <c r="E76" s="4" t="s">
        <v>335</v>
      </c>
      <c r="F76" s="4" t="s">
        <v>352</v>
      </c>
      <c r="G76" s="42" t="s">
        <v>432</v>
      </c>
      <c r="H76" s="121">
        <v>0</v>
      </c>
      <c r="I76" s="121">
        <v>0</v>
      </c>
      <c r="J76" s="121">
        <v>0</v>
      </c>
      <c r="K76" s="121">
        <v>0</v>
      </c>
      <c r="L76" s="313">
        <v>0</v>
      </c>
    </row>
    <row r="77" spans="1:12" s="1" customFormat="1" ht="15" customHeight="1" hidden="1">
      <c r="A77" s="34"/>
      <c r="B77" s="3"/>
      <c r="C77" s="4" t="s">
        <v>478</v>
      </c>
      <c r="D77" s="120" t="s">
        <v>489</v>
      </c>
      <c r="E77" s="4" t="s">
        <v>1</v>
      </c>
      <c r="F77" s="4" t="s">
        <v>352</v>
      </c>
      <c r="G77" s="42" t="s">
        <v>433</v>
      </c>
      <c r="H77" s="121">
        <v>0</v>
      </c>
      <c r="I77" s="121">
        <v>0</v>
      </c>
      <c r="J77" s="121">
        <v>0</v>
      </c>
      <c r="K77" s="121">
        <v>0</v>
      </c>
      <c r="L77" s="313">
        <v>0</v>
      </c>
    </row>
    <row r="78" spans="1:12" s="1" customFormat="1" ht="15" customHeight="1" hidden="1">
      <c r="A78" s="34"/>
      <c r="B78" s="3"/>
      <c r="C78" s="4" t="s">
        <v>478</v>
      </c>
      <c r="D78" s="120" t="s">
        <v>489</v>
      </c>
      <c r="E78" s="4" t="s">
        <v>345</v>
      </c>
      <c r="F78" s="4" t="s">
        <v>352</v>
      </c>
      <c r="G78" s="42" t="s">
        <v>49</v>
      </c>
      <c r="H78" s="121">
        <v>0</v>
      </c>
      <c r="I78" s="121">
        <v>0</v>
      </c>
      <c r="J78" s="121">
        <v>0</v>
      </c>
      <c r="K78" s="121">
        <v>0</v>
      </c>
      <c r="L78" s="313">
        <v>0</v>
      </c>
    </row>
    <row r="79" spans="1:12" s="1" customFormat="1" ht="15" customHeight="1" hidden="1">
      <c r="A79" s="34"/>
      <c r="B79" s="3"/>
      <c r="C79" s="4" t="s">
        <v>478</v>
      </c>
      <c r="D79" s="120" t="s">
        <v>489</v>
      </c>
      <c r="E79" s="4" t="s">
        <v>346</v>
      </c>
      <c r="F79" s="4" t="s">
        <v>352</v>
      </c>
      <c r="G79" s="42" t="s">
        <v>434</v>
      </c>
      <c r="H79" s="121">
        <v>0</v>
      </c>
      <c r="I79" s="121">
        <v>0</v>
      </c>
      <c r="J79" s="121">
        <v>0</v>
      </c>
      <c r="K79" s="121">
        <v>0</v>
      </c>
      <c r="L79" s="313">
        <v>0</v>
      </c>
    </row>
    <row r="80" spans="1:12" s="1" customFormat="1" ht="15" customHeight="1" hidden="1">
      <c r="A80" s="34"/>
      <c r="B80" s="3"/>
      <c r="C80" s="4" t="s">
        <v>478</v>
      </c>
      <c r="D80" s="120" t="s">
        <v>489</v>
      </c>
      <c r="E80" s="4" t="s">
        <v>435</v>
      </c>
      <c r="F80" s="4" t="s">
        <v>352</v>
      </c>
      <c r="G80" s="42" t="s">
        <v>436</v>
      </c>
      <c r="H80" s="121">
        <v>0</v>
      </c>
      <c r="I80" s="121">
        <v>0</v>
      </c>
      <c r="J80" s="121">
        <v>0</v>
      </c>
      <c r="K80" s="121">
        <v>0</v>
      </c>
      <c r="L80" s="313">
        <v>0</v>
      </c>
    </row>
    <row r="81" spans="1:12" s="1" customFormat="1" ht="15" customHeight="1" hidden="1">
      <c r="A81" s="34"/>
      <c r="B81" s="3"/>
      <c r="C81" s="4" t="s">
        <v>478</v>
      </c>
      <c r="D81" s="120" t="s">
        <v>489</v>
      </c>
      <c r="E81" s="4" t="s">
        <v>528</v>
      </c>
      <c r="F81" s="4" t="s">
        <v>352</v>
      </c>
      <c r="G81" s="42" t="s">
        <v>529</v>
      </c>
      <c r="H81" s="121">
        <v>0</v>
      </c>
      <c r="I81" s="121">
        <v>0</v>
      </c>
      <c r="J81" s="121">
        <v>0</v>
      </c>
      <c r="K81" s="121">
        <v>0</v>
      </c>
      <c r="L81" s="313">
        <v>0</v>
      </c>
    </row>
    <row r="82" spans="1:12" s="1" customFormat="1" ht="12.75">
      <c r="A82" s="34"/>
      <c r="B82" s="3"/>
      <c r="C82" s="4" t="s">
        <v>478</v>
      </c>
      <c r="D82" s="120" t="s">
        <v>489</v>
      </c>
      <c r="E82" s="4" t="s">
        <v>325</v>
      </c>
      <c r="F82" s="4" t="s">
        <v>352</v>
      </c>
      <c r="G82" s="42" t="s">
        <v>256</v>
      </c>
      <c r="H82" s="121">
        <v>0</v>
      </c>
      <c r="I82" s="121">
        <v>0</v>
      </c>
      <c r="J82" s="121">
        <v>409</v>
      </c>
      <c r="K82" s="121">
        <v>408.93</v>
      </c>
      <c r="L82" s="313">
        <f>K82/J82*100</f>
        <v>99.98288508557457</v>
      </c>
    </row>
    <row r="83" spans="1:12" s="1" customFormat="1" ht="12.75">
      <c r="A83" s="34"/>
      <c r="B83" s="3"/>
      <c r="C83" s="4" t="s">
        <v>478</v>
      </c>
      <c r="D83" s="120" t="s">
        <v>489</v>
      </c>
      <c r="E83" s="4" t="s">
        <v>450</v>
      </c>
      <c r="F83" s="4" t="s">
        <v>352</v>
      </c>
      <c r="G83" s="42" t="s">
        <v>560</v>
      </c>
      <c r="H83" s="121">
        <v>0</v>
      </c>
      <c r="I83" s="121">
        <v>0</v>
      </c>
      <c r="J83" s="121">
        <v>55</v>
      </c>
      <c r="K83" s="121">
        <v>54.37</v>
      </c>
      <c r="L83" s="313">
        <f>K83/J83*100</f>
        <v>98.85454545454544</v>
      </c>
    </row>
    <row r="84" spans="1:12" s="1" customFormat="1" ht="12.75">
      <c r="A84" s="34"/>
      <c r="B84" s="3"/>
      <c r="C84" s="4" t="s">
        <v>478</v>
      </c>
      <c r="D84" s="120" t="s">
        <v>489</v>
      </c>
      <c r="E84" s="4" t="s">
        <v>267</v>
      </c>
      <c r="F84" s="4" t="s">
        <v>352</v>
      </c>
      <c r="G84" s="42" t="s">
        <v>520</v>
      </c>
      <c r="H84" s="121">
        <v>0</v>
      </c>
      <c r="I84" s="121">
        <v>0</v>
      </c>
      <c r="J84" s="121">
        <v>47</v>
      </c>
      <c r="K84" s="121">
        <v>46.3</v>
      </c>
      <c r="L84" s="313">
        <f>K84/J84*100</f>
        <v>98.51063829787233</v>
      </c>
    </row>
    <row r="85" spans="1:12" s="1" customFormat="1" ht="12.75">
      <c r="A85" s="34"/>
      <c r="B85" s="3"/>
      <c r="C85" s="4" t="s">
        <v>478</v>
      </c>
      <c r="D85" s="120" t="s">
        <v>489</v>
      </c>
      <c r="E85" s="4" t="s">
        <v>328</v>
      </c>
      <c r="F85" s="4" t="s">
        <v>352</v>
      </c>
      <c r="G85" s="42" t="s">
        <v>62</v>
      </c>
      <c r="H85" s="121">
        <v>0</v>
      </c>
      <c r="I85" s="121">
        <v>0</v>
      </c>
      <c r="J85" s="121">
        <v>9</v>
      </c>
      <c r="K85" s="121">
        <v>8.76</v>
      </c>
      <c r="L85" s="313">
        <f>K85/J85*100</f>
        <v>97.33333333333333</v>
      </c>
    </row>
    <row r="86" spans="1:12" s="1" customFormat="1" ht="12.75">
      <c r="A86" s="34"/>
      <c r="B86" s="3"/>
      <c r="C86" s="4" t="s">
        <v>478</v>
      </c>
      <c r="D86" s="120" t="s">
        <v>489</v>
      </c>
      <c r="E86" s="4" t="s">
        <v>329</v>
      </c>
      <c r="F86" s="4" t="s">
        <v>352</v>
      </c>
      <c r="G86" s="42" t="s">
        <v>63</v>
      </c>
      <c r="H86" s="121">
        <v>0</v>
      </c>
      <c r="I86" s="121">
        <v>0</v>
      </c>
      <c r="J86" s="121">
        <v>36</v>
      </c>
      <c r="K86" s="121">
        <v>35.64</v>
      </c>
      <c r="L86" s="313">
        <f>K86/J86*100</f>
        <v>99</v>
      </c>
    </row>
    <row r="87" spans="1:12" s="1" customFormat="1" ht="12.75">
      <c r="A87" s="34"/>
      <c r="B87" s="3"/>
      <c r="C87" s="4" t="s">
        <v>478</v>
      </c>
      <c r="D87" s="120" t="s">
        <v>489</v>
      </c>
      <c r="E87" s="120" t="s">
        <v>490</v>
      </c>
      <c r="F87" s="4" t="s">
        <v>352</v>
      </c>
      <c r="G87" s="133" t="s">
        <v>244</v>
      </c>
      <c r="H87" s="121">
        <v>1150</v>
      </c>
      <c r="I87" s="121">
        <v>1150</v>
      </c>
      <c r="J87" s="121">
        <v>594</v>
      </c>
      <c r="K87" s="121">
        <v>0</v>
      </c>
      <c r="L87" s="313">
        <f>K87/J87*100</f>
        <v>0</v>
      </c>
    </row>
    <row r="88" spans="1:12" s="1" customFormat="1" ht="12.75">
      <c r="A88" s="34"/>
      <c r="B88" s="3"/>
      <c r="C88" s="4" t="s">
        <v>478</v>
      </c>
      <c r="D88" s="120" t="s">
        <v>489</v>
      </c>
      <c r="E88" s="120" t="s">
        <v>490</v>
      </c>
      <c r="F88" s="4" t="s">
        <v>326</v>
      </c>
      <c r="G88" s="133" t="s">
        <v>244</v>
      </c>
      <c r="H88" s="121">
        <v>1150</v>
      </c>
      <c r="I88" s="121">
        <v>1150</v>
      </c>
      <c r="J88" s="121">
        <v>1150</v>
      </c>
      <c r="K88" s="121">
        <v>0</v>
      </c>
      <c r="L88" s="313">
        <f>K88/J88*100</f>
        <v>0</v>
      </c>
    </row>
    <row r="89" spans="1:12" ht="13.5" thickBot="1">
      <c r="A89" s="111"/>
      <c r="B89" s="112"/>
      <c r="C89" s="135" t="s">
        <v>478</v>
      </c>
      <c r="D89" s="40" t="s">
        <v>489</v>
      </c>
      <c r="E89" s="209">
        <v>632003</v>
      </c>
      <c r="F89" s="209">
        <v>41</v>
      </c>
      <c r="G89" s="137" t="s">
        <v>245</v>
      </c>
      <c r="H89" s="136">
        <v>150</v>
      </c>
      <c r="I89" s="136">
        <v>150</v>
      </c>
      <c r="J89" s="136">
        <v>150</v>
      </c>
      <c r="K89" s="138">
        <v>61.8</v>
      </c>
      <c r="L89" s="314">
        <f>K89/J89*100</f>
        <v>41.199999999999996</v>
      </c>
    </row>
    <row r="90" spans="1:12" ht="3" customHeight="1">
      <c r="A90" s="187"/>
      <c r="B90" s="187"/>
      <c r="C90" s="82"/>
      <c r="D90" s="157"/>
      <c r="E90" s="188"/>
      <c r="F90" s="188"/>
      <c r="G90" s="189"/>
      <c r="H90" s="188"/>
      <c r="I90" s="188"/>
      <c r="J90" s="188"/>
      <c r="K90" s="190"/>
      <c r="L90" s="187"/>
    </row>
    <row r="91" spans="1:13" ht="12.75">
      <c r="A91" s="311" t="s">
        <v>211</v>
      </c>
      <c r="B91" s="311" t="s">
        <v>540</v>
      </c>
      <c r="C91" s="187"/>
      <c r="D91" s="390">
        <v>3549.34</v>
      </c>
      <c r="E91" s="390"/>
      <c r="F91" s="188"/>
      <c r="G91" s="188"/>
      <c r="H91" s="189"/>
      <c r="I91" s="188"/>
      <c r="J91" s="188"/>
      <c r="K91" s="188"/>
      <c r="L91" s="190"/>
      <c r="M91" s="187"/>
    </row>
    <row r="92" spans="2:13" ht="12.75">
      <c r="B92" s="311" t="s">
        <v>541</v>
      </c>
      <c r="C92" s="187"/>
      <c r="D92" s="390" t="s">
        <v>121</v>
      </c>
      <c r="E92" s="390"/>
      <c r="F92" s="188"/>
      <c r="G92" s="188"/>
      <c r="H92" s="189"/>
      <c r="I92" s="188"/>
      <c r="J92" s="188"/>
      <c r="K92" s="188"/>
      <c r="L92" s="190"/>
      <c r="M92" s="187"/>
    </row>
    <row r="93" spans="2:12" ht="12.75">
      <c r="B93" s="187"/>
      <c r="C93" s="312"/>
      <c r="D93" s="157"/>
      <c r="E93" s="188"/>
      <c r="F93" s="188"/>
      <c r="G93" s="189"/>
      <c r="H93" s="188"/>
      <c r="I93" s="188"/>
      <c r="J93" s="188"/>
      <c r="K93" s="190"/>
      <c r="L93" s="187"/>
    </row>
    <row r="94" spans="1:12" ht="12.75">
      <c r="A94" s="187"/>
      <c r="B94" s="187"/>
      <c r="C94" s="82"/>
      <c r="D94" s="157"/>
      <c r="E94" s="188"/>
      <c r="F94" s="188"/>
      <c r="G94" s="189"/>
      <c r="H94" s="188"/>
      <c r="I94" s="188"/>
      <c r="J94" s="188"/>
      <c r="K94" s="190"/>
      <c r="L94" s="187"/>
    </row>
    <row r="95" spans="1:12" ht="12.75">
      <c r="A95" s="187"/>
      <c r="B95" s="187"/>
      <c r="C95" s="82"/>
      <c r="D95" s="157"/>
      <c r="E95" s="188"/>
      <c r="F95" s="188"/>
      <c r="G95" s="189"/>
      <c r="H95" s="188"/>
      <c r="I95" s="188"/>
      <c r="J95" s="188"/>
      <c r="K95" s="190"/>
      <c r="L95" s="187"/>
    </row>
    <row r="96" spans="1:12" ht="12.75">
      <c r="A96" s="187"/>
      <c r="B96" s="187"/>
      <c r="C96" s="82"/>
      <c r="D96" s="157"/>
      <c r="E96" s="188"/>
      <c r="F96" s="188"/>
      <c r="G96" s="189"/>
      <c r="H96" s="188"/>
      <c r="I96" s="188"/>
      <c r="J96" s="188"/>
      <c r="K96" s="190"/>
      <c r="L96" s="187"/>
    </row>
    <row r="97" spans="1:12" ht="12.75">
      <c r="A97" s="187"/>
      <c r="B97" s="187"/>
      <c r="C97" s="82"/>
      <c r="D97" s="157"/>
      <c r="E97" s="188"/>
      <c r="F97" s="188"/>
      <c r="G97" s="189"/>
      <c r="H97" s="188"/>
      <c r="I97" s="188"/>
      <c r="J97" s="188"/>
      <c r="K97" s="190"/>
      <c r="L97" s="187"/>
    </row>
    <row r="98" spans="1:12" ht="12.75">
      <c r="A98" s="187"/>
      <c r="B98" s="187"/>
      <c r="C98" s="82"/>
      <c r="D98" s="157"/>
      <c r="E98" s="188"/>
      <c r="F98" s="188"/>
      <c r="G98" s="189"/>
      <c r="H98" s="188"/>
      <c r="I98" s="188"/>
      <c r="J98" s="188"/>
      <c r="K98" s="190"/>
      <c r="L98" s="187"/>
    </row>
    <row r="99" spans="1:12" ht="12.75">
      <c r="A99" s="187"/>
      <c r="B99" s="187"/>
      <c r="C99" s="82"/>
      <c r="D99" s="157"/>
      <c r="E99" s="188"/>
      <c r="F99" s="188"/>
      <c r="G99" s="189"/>
      <c r="H99" s="188"/>
      <c r="I99" s="188"/>
      <c r="J99" s="188"/>
      <c r="K99" s="190"/>
      <c r="L99" s="187"/>
    </row>
    <row r="100" spans="1:12" ht="12.75">
      <c r="A100" s="187"/>
      <c r="B100" s="187"/>
      <c r="C100" s="82"/>
      <c r="D100" s="157"/>
      <c r="E100" s="188"/>
      <c r="F100" s="188"/>
      <c r="G100" s="189"/>
      <c r="H100" s="188"/>
      <c r="I100" s="188"/>
      <c r="J100" s="188"/>
      <c r="K100" s="190"/>
      <c r="L100" s="187"/>
    </row>
    <row r="101" spans="1:12" ht="12.75">
      <c r="A101" s="187"/>
      <c r="B101" s="187"/>
      <c r="C101" s="82"/>
      <c r="D101" s="157"/>
      <c r="E101" s="188"/>
      <c r="F101" s="188"/>
      <c r="G101" s="189"/>
      <c r="H101" s="188"/>
      <c r="I101" s="188"/>
      <c r="J101" s="188"/>
      <c r="K101" s="190"/>
      <c r="L101" s="187"/>
    </row>
    <row r="102" spans="1:12" ht="12.75">
      <c r="A102" s="187"/>
      <c r="B102" s="187"/>
      <c r="C102" s="82"/>
      <c r="D102" s="157"/>
      <c r="E102" s="188"/>
      <c r="F102" s="188"/>
      <c r="G102" s="189"/>
      <c r="H102" s="188"/>
      <c r="I102" s="188"/>
      <c r="J102" s="188"/>
      <c r="K102" s="190"/>
      <c r="L102" s="187"/>
    </row>
    <row r="103" spans="1:12" ht="12.75">
      <c r="A103" s="187"/>
      <c r="B103" s="187"/>
      <c r="C103" s="82"/>
      <c r="D103" s="157"/>
      <c r="E103" s="188"/>
      <c r="F103" s="188"/>
      <c r="G103" s="189"/>
      <c r="H103" s="188"/>
      <c r="I103" s="188"/>
      <c r="J103" s="188"/>
      <c r="K103" s="190"/>
      <c r="L103" s="187"/>
    </row>
    <row r="104" spans="1:12" ht="12.75">
      <c r="A104" s="187"/>
      <c r="B104" s="187"/>
      <c r="C104" s="82"/>
      <c r="D104" s="157"/>
      <c r="E104" s="188"/>
      <c r="F104" s="188"/>
      <c r="G104" s="189"/>
      <c r="H104" s="188"/>
      <c r="I104" s="188"/>
      <c r="J104" s="188"/>
      <c r="K104" s="190"/>
      <c r="L104" s="187"/>
    </row>
    <row r="105" spans="1:12" ht="12.75">
      <c r="A105" s="187"/>
      <c r="B105" s="187"/>
      <c r="C105" s="82"/>
      <c r="D105" s="157"/>
      <c r="E105" s="188"/>
      <c r="F105" s="188"/>
      <c r="G105" s="189"/>
      <c r="H105" s="188"/>
      <c r="I105" s="188"/>
      <c r="J105" s="188"/>
      <c r="K105" s="190"/>
      <c r="L105" s="187"/>
    </row>
    <row r="106" spans="1:12" ht="12.75">
      <c r="A106" s="187"/>
      <c r="B106" s="187"/>
      <c r="C106" s="82"/>
      <c r="D106" s="157"/>
      <c r="E106" s="188"/>
      <c r="F106" s="188"/>
      <c r="G106" s="189"/>
      <c r="H106" s="188"/>
      <c r="I106" s="188"/>
      <c r="J106" s="188"/>
      <c r="K106" s="190"/>
      <c r="L106" s="187"/>
    </row>
    <row r="107" spans="1:12" ht="12.75">
      <c r="A107" s="187"/>
      <c r="B107" s="187"/>
      <c r="C107" s="82"/>
      <c r="D107" s="157"/>
      <c r="E107" s="188"/>
      <c r="F107" s="188"/>
      <c r="G107" s="189"/>
      <c r="H107" s="188"/>
      <c r="I107" s="188"/>
      <c r="J107" s="188"/>
      <c r="K107" s="190"/>
      <c r="L107" s="187"/>
    </row>
    <row r="108" spans="1:12" ht="12.75">
      <c r="A108" s="187"/>
      <c r="B108" s="187"/>
      <c r="C108" s="82"/>
      <c r="D108" s="157"/>
      <c r="E108" s="188"/>
      <c r="F108" s="188"/>
      <c r="G108" s="189"/>
      <c r="H108" s="188"/>
      <c r="I108" s="188"/>
      <c r="J108" s="188"/>
      <c r="K108" s="190"/>
      <c r="L108" s="187"/>
    </row>
    <row r="109" spans="1:12" ht="12.75">
      <c r="A109" s="187"/>
      <c r="B109" s="187"/>
      <c r="C109" s="82"/>
      <c r="D109" s="157"/>
      <c r="E109" s="188"/>
      <c r="F109" s="188"/>
      <c r="G109" s="189"/>
      <c r="H109" s="188"/>
      <c r="I109" s="188"/>
      <c r="J109" s="188"/>
      <c r="K109" s="190"/>
      <c r="L109" s="187"/>
    </row>
    <row r="110" spans="1:12" ht="12.75">
      <c r="A110" s="187"/>
      <c r="B110" s="187"/>
      <c r="C110" s="82"/>
      <c r="D110" s="157"/>
      <c r="E110" s="188"/>
      <c r="F110" s="188"/>
      <c r="G110" s="189"/>
      <c r="H110" s="188"/>
      <c r="I110" s="188"/>
      <c r="J110" s="188"/>
      <c r="K110" s="190"/>
      <c r="L110" s="187"/>
    </row>
    <row r="111" spans="1:12" ht="12.75">
      <c r="A111" s="187"/>
      <c r="B111" s="187"/>
      <c r="C111" s="82"/>
      <c r="D111" s="157"/>
      <c r="E111" s="188"/>
      <c r="F111" s="188"/>
      <c r="G111" s="189"/>
      <c r="H111" s="188"/>
      <c r="I111" s="188"/>
      <c r="J111" s="188"/>
      <c r="K111" s="190"/>
      <c r="L111" s="187"/>
    </row>
    <row r="112" spans="1:12" ht="12.75">
      <c r="A112" s="187"/>
      <c r="B112" s="187"/>
      <c r="C112" s="82"/>
      <c r="D112" s="157"/>
      <c r="E112" s="188"/>
      <c r="F112" s="188"/>
      <c r="G112" s="189"/>
      <c r="H112" s="188"/>
      <c r="I112" s="188"/>
      <c r="J112" s="188"/>
      <c r="K112" s="190"/>
      <c r="L112" s="187"/>
    </row>
    <row r="113" spans="1:12" ht="12.75">
      <c r="A113" s="187"/>
      <c r="B113" s="187"/>
      <c r="C113" s="82"/>
      <c r="D113" s="157"/>
      <c r="E113" s="188"/>
      <c r="F113" s="188"/>
      <c r="G113" s="189"/>
      <c r="H113" s="188"/>
      <c r="I113" s="188"/>
      <c r="J113" s="188"/>
      <c r="K113" s="190"/>
      <c r="L113" s="187"/>
    </row>
    <row r="114" spans="1:12" ht="12.75">
      <c r="A114" s="187"/>
      <c r="B114" s="187"/>
      <c r="C114" s="82"/>
      <c r="D114" s="157"/>
      <c r="E114" s="188"/>
      <c r="F114" s="188"/>
      <c r="G114" s="189"/>
      <c r="H114" s="188"/>
      <c r="I114" s="188"/>
      <c r="J114" s="188"/>
      <c r="K114" s="190"/>
      <c r="L114" s="187"/>
    </row>
    <row r="115" spans="1:12" ht="12.75">
      <c r="A115" s="187"/>
      <c r="B115" s="187"/>
      <c r="C115" s="82"/>
      <c r="D115" s="157"/>
      <c r="E115" s="188"/>
      <c r="F115" s="188"/>
      <c r="G115" s="189"/>
      <c r="H115" s="188"/>
      <c r="I115" s="188"/>
      <c r="J115" s="188"/>
      <c r="K115" s="190"/>
      <c r="L115" s="187"/>
    </row>
    <row r="116" spans="1:12" ht="12.75">
      <c r="A116" s="187"/>
      <c r="B116" s="187"/>
      <c r="C116" s="82"/>
      <c r="D116" s="157"/>
      <c r="E116" s="188"/>
      <c r="F116" s="188"/>
      <c r="G116" s="189"/>
      <c r="H116" s="188"/>
      <c r="I116" s="188"/>
      <c r="J116" s="188"/>
      <c r="K116" s="190"/>
      <c r="L116" s="187"/>
    </row>
    <row r="117" spans="1:12" ht="12.75">
      <c r="A117" s="187"/>
      <c r="B117" s="187"/>
      <c r="C117" s="82"/>
      <c r="D117" s="157"/>
      <c r="E117" s="188"/>
      <c r="F117" s="188"/>
      <c r="G117" s="189"/>
      <c r="H117" s="188"/>
      <c r="I117" s="188"/>
      <c r="J117" s="188"/>
      <c r="K117" s="190"/>
      <c r="L117" s="187"/>
    </row>
    <row r="118" spans="1:12" ht="12.75">
      <c r="A118" s="187"/>
      <c r="B118" s="187"/>
      <c r="C118" s="82"/>
      <c r="D118" s="157"/>
      <c r="E118" s="188"/>
      <c r="F118" s="188"/>
      <c r="G118" s="189"/>
      <c r="H118" s="188"/>
      <c r="I118" s="188"/>
      <c r="J118" s="188"/>
      <c r="K118" s="190"/>
      <c r="L118" s="187"/>
    </row>
    <row r="119" spans="1:12" ht="12.75">
      <c r="A119" s="187"/>
      <c r="B119" s="187"/>
      <c r="C119" s="82"/>
      <c r="D119" s="157"/>
      <c r="E119" s="188"/>
      <c r="F119" s="188"/>
      <c r="G119" s="189"/>
      <c r="H119" s="188"/>
      <c r="I119" s="188"/>
      <c r="J119" s="188"/>
      <c r="K119" s="190"/>
      <c r="L119" s="187"/>
    </row>
    <row r="120" spans="1:12" ht="12.75">
      <c r="A120" s="187"/>
      <c r="B120" s="187"/>
      <c r="C120" s="82"/>
      <c r="D120" s="157"/>
      <c r="E120" s="188"/>
      <c r="F120" s="188"/>
      <c r="G120" s="189"/>
      <c r="H120" s="188"/>
      <c r="I120" s="188"/>
      <c r="J120" s="188"/>
      <c r="K120" s="190"/>
      <c r="L120" s="187"/>
    </row>
    <row r="121" spans="1:12" ht="12.75">
      <c r="A121" s="187"/>
      <c r="B121" s="187"/>
      <c r="C121" s="82"/>
      <c r="D121" s="157"/>
      <c r="E121" s="188"/>
      <c r="F121" s="188"/>
      <c r="G121" s="189"/>
      <c r="H121" s="188"/>
      <c r="I121" s="188"/>
      <c r="J121" s="188"/>
      <c r="K121" s="190"/>
      <c r="L121" s="187"/>
    </row>
    <row r="122" spans="1:12" ht="12.75">
      <c r="A122" s="187"/>
      <c r="B122" s="187"/>
      <c r="C122" s="82"/>
      <c r="D122" s="157"/>
      <c r="E122" s="188"/>
      <c r="F122" s="188"/>
      <c r="G122" s="189"/>
      <c r="H122" s="188"/>
      <c r="I122" s="188"/>
      <c r="J122" s="188"/>
      <c r="K122" s="190"/>
      <c r="L122" s="187"/>
    </row>
    <row r="123" spans="1:12" ht="12.75">
      <c r="A123" s="187"/>
      <c r="B123" s="187"/>
      <c r="C123" s="82"/>
      <c r="D123" s="157"/>
      <c r="E123" s="188"/>
      <c r="F123" s="188"/>
      <c r="G123" s="189"/>
      <c r="H123" s="188"/>
      <c r="I123" s="188"/>
      <c r="J123" s="188"/>
      <c r="K123" s="190"/>
      <c r="L123" s="187"/>
    </row>
    <row r="124" spans="1:12" ht="12.75">
      <c r="A124" s="187"/>
      <c r="B124" s="187"/>
      <c r="C124" s="82"/>
      <c r="D124" s="157"/>
      <c r="E124" s="188"/>
      <c r="F124" s="188"/>
      <c r="G124" s="189"/>
      <c r="H124" s="188"/>
      <c r="I124" s="188"/>
      <c r="J124" s="188"/>
      <c r="K124" s="190"/>
      <c r="L124" s="187"/>
    </row>
    <row r="125" spans="1:12" ht="12.75">
      <c r="A125" s="187"/>
      <c r="B125" s="187"/>
      <c r="C125" s="82"/>
      <c r="D125" s="157"/>
      <c r="E125" s="188"/>
      <c r="F125" s="188"/>
      <c r="G125" s="189"/>
      <c r="H125" s="188"/>
      <c r="I125" s="188"/>
      <c r="J125" s="188"/>
      <c r="K125" s="190"/>
      <c r="L125" s="187"/>
    </row>
  </sheetData>
  <sheetProtection/>
  <mergeCells count="2">
    <mergeCell ref="D91:E91"/>
    <mergeCell ref="D92:E92"/>
  </mergeCells>
  <printOptions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  <headerFooter alignWithMargins="0">
    <oddHeader>&amp;CČerpanie rozpočtu Obce Veľká Lehota k 30.06.2012
VÝDAVKY - Program 3: Propagácia, marketing a služby občanom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G32" sqref="G32"/>
    </sheetView>
  </sheetViews>
  <sheetFormatPr defaultColWidth="9.00390625" defaultRowHeight="12.75"/>
  <cols>
    <col min="1" max="1" width="8.875" style="0" bestFit="1" customWidth="1"/>
    <col min="2" max="2" width="12.25390625" style="0" bestFit="1" customWidth="1"/>
    <col min="3" max="3" width="6.125" style="0" bestFit="1" customWidth="1"/>
    <col min="5" max="5" width="7.375" style="0" customWidth="1"/>
    <col min="6" max="6" width="4.875" style="0" customWidth="1"/>
    <col min="7" max="7" width="42.875" style="0" bestFit="1" customWidth="1"/>
    <col min="8" max="8" width="9.625" style="0" customWidth="1"/>
    <col min="9" max="9" width="10.125" style="0" customWidth="1"/>
    <col min="10" max="10" width="8.875" style="0" customWidth="1"/>
    <col min="11" max="11" width="10.125" style="0" customWidth="1"/>
    <col min="12" max="12" width="7.75390625" style="0" customWidth="1"/>
  </cols>
  <sheetData>
    <row r="1" spans="1:12" s="1" customFormat="1" ht="34.5" customHeight="1">
      <c r="A1" s="26" t="s">
        <v>29</v>
      </c>
      <c r="B1" s="27" t="s">
        <v>28</v>
      </c>
      <c r="C1" s="27" t="s">
        <v>30</v>
      </c>
      <c r="D1" s="27" t="s">
        <v>31</v>
      </c>
      <c r="E1" s="27" t="s">
        <v>314</v>
      </c>
      <c r="F1" s="27" t="s">
        <v>315</v>
      </c>
      <c r="G1" s="27" t="s">
        <v>316</v>
      </c>
      <c r="H1" s="28" t="s">
        <v>317</v>
      </c>
      <c r="I1" s="200" t="s">
        <v>251</v>
      </c>
      <c r="J1" s="28" t="s">
        <v>318</v>
      </c>
      <c r="K1" s="28" t="s">
        <v>319</v>
      </c>
      <c r="L1" s="252" t="s">
        <v>32</v>
      </c>
    </row>
    <row r="2" spans="1:12" ht="11.25" customHeight="1">
      <c r="A2" s="30" t="s">
        <v>321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59"/>
    </row>
    <row r="3" spans="1:12" s="51" customFormat="1" ht="12.75" customHeight="1">
      <c r="A3" s="48" t="s">
        <v>488</v>
      </c>
      <c r="B3" s="49" t="s">
        <v>320</v>
      </c>
      <c r="C3" s="49" t="s">
        <v>320</v>
      </c>
      <c r="D3" s="49" t="s">
        <v>320</v>
      </c>
      <c r="E3" s="49" t="s">
        <v>320</v>
      </c>
      <c r="F3" s="49" t="s">
        <v>320</v>
      </c>
      <c r="G3" s="49" t="s">
        <v>491</v>
      </c>
      <c r="H3" s="50">
        <f>H4+H17+H22</f>
        <v>31680</v>
      </c>
      <c r="I3" s="50">
        <f>I4+I17+I22</f>
        <v>31680</v>
      </c>
      <c r="J3" s="50">
        <f>J4+J17+J22</f>
        <v>34090</v>
      </c>
      <c r="K3" s="50">
        <f>K4+K17+K22</f>
        <v>13631.890000000001</v>
      </c>
      <c r="L3" s="62">
        <f>K3/J3*100</f>
        <v>39.9879436784981</v>
      </c>
    </row>
    <row r="4" spans="1:12" s="18" customFormat="1" ht="10.5" customHeight="1">
      <c r="A4" s="52" t="s">
        <v>320</v>
      </c>
      <c r="B4" s="21" t="s">
        <v>322</v>
      </c>
      <c r="C4" s="21" t="s">
        <v>320</v>
      </c>
      <c r="D4" s="21" t="s">
        <v>320</v>
      </c>
      <c r="E4" s="21"/>
      <c r="F4" s="21" t="s">
        <v>320</v>
      </c>
      <c r="G4" s="21" t="s">
        <v>492</v>
      </c>
      <c r="H4" s="22">
        <f>H5+H6+H15</f>
        <v>1300</v>
      </c>
      <c r="I4" s="22">
        <f>I5+I6+I15</f>
        <v>1300</v>
      </c>
      <c r="J4" s="22">
        <f>J5+J6+J15</f>
        <v>1360</v>
      </c>
      <c r="K4" s="22">
        <f>K5+K6+K15</f>
        <v>357.16</v>
      </c>
      <c r="L4" s="33">
        <f>K4/J4*100</f>
        <v>26.261764705882356</v>
      </c>
    </row>
    <row r="5" spans="1:12" s="18" customFormat="1" ht="12.75" customHeight="1">
      <c r="A5" s="52"/>
      <c r="B5" s="53"/>
      <c r="C5" s="53"/>
      <c r="D5" s="53"/>
      <c r="E5" s="53" t="s">
        <v>330</v>
      </c>
      <c r="F5" s="53" t="s">
        <v>326</v>
      </c>
      <c r="G5" s="174" t="s">
        <v>41</v>
      </c>
      <c r="H5" s="176">
        <v>5</v>
      </c>
      <c r="I5" s="176">
        <v>5</v>
      </c>
      <c r="J5" s="176">
        <v>5</v>
      </c>
      <c r="K5" s="176">
        <v>0.66</v>
      </c>
      <c r="L5" s="164">
        <f>K5/J5*100</f>
        <v>13.200000000000001</v>
      </c>
    </row>
    <row r="6" spans="1:12" s="18" customFormat="1" ht="12.75">
      <c r="A6" s="52"/>
      <c r="B6" s="53"/>
      <c r="C6" s="53"/>
      <c r="D6" s="53"/>
      <c r="E6" s="53" t="s">
        <v>45</v>
      </c>
      <c r="F6" s="53"/>
      <c r="G6" s="167" t="s">
        <v>46</v>
      </c>
      <c r="H6" s="158">
        <f>SUM(H7:H14)</f>
        <v>1265</v>
      </c>
      <c r="I6" s="158">
        <f>SUM(I7:I14)</f>
        <v>1265</v>
      </c>
      <c r="J6" s="158">
        <f>SUM(J7:J14)</f>
        <v>1325</v>
      </c>
      <c r="K6" s="158">
        <f>SUM(K7:K14)</f>
        <v>356.5</v>
      </c>
      <c r="L6" s="206">
        <f>K6/J6*100</f>
        <v>26.905660377358494</v>
      </c>
    </row>
    <row r="7" spans="1:12" s="2" customFormat="1" ht="10.5" customHeight="1">
      <c r="A7" s="30" t="s">
        <v>320</v>
      </c>
      <c r="B7" s="4" t="s">
        <v>320</v>
      </c>
      <c r="C7" s="4" t="s">
        <v>320</v>
      </c>
      <c r="D7" s="4" t="s">
        <v>493</v>
      </c>
      <c r="E7" s="4" t="s">
        <v>351</v>
      </c>
      <c r="F7" s="4" t="s">
        <v>326</v>
      </c>
      <c r="G7" s="4" t="s">
        <v>68</v>
      </c>
      <c r="H7" s="24">
        <v>70</v>
      </c>
      <c r="I7" s="24">
        <v>70</v>
      </c>
      <c r="J7" s="24">
        <v>70</v>
      </c>
      <c r="K7" s="24">
        <v>0</v>
      </c>
      <c r="L7" s="164">
        <f aca="true" t="shared" si="0" ref="L7:L14">K7/J7*100</f>
        <v>0</v>
      </c>
    </row>
    <row r="8" spans="1:12" s="2" customFormat="1" ht="10.5" customHeight="1">
      <c r="A8" s="30" t="s">
        <v>320</v>
      </c>
      <c r="B8" s="4" t="s">
        <v>320</v>
      </c>
      <c r="C8" s="4" t="s">
        <v>320</v>
      </c>
      <c r="D8" s="4" t="s">
        <v>493</v>
      </c>
      <c r="E8" s="4" t="s">
        <v>334</v>
      </c>
      <c r="F8" s="4" t="s">
        <v>326</v>
      </c>
      <c r="G8" s="4" t="s">
        <v>593</v>
      </c>
      <c r="H8" s="24">
        <v>300</v>
      </c>
      <c r="I8" s="24">
        <v>300</v>
      </c>
      <c r="J8" s="24">
        <v>300</v>
      </c>
      <c r="K8" s="24">
        <v>274</v>
      </c>
      <c r="L8" s="164">
        <f t="shared" si="0"/>
        <v>91.33333333333333</v>
      </c>
    </row>
    <row r="9" spans="1:12" s="2" customFormat="1" ht="11.25" customHeight="1">
      <c r="A9" s="30" t="s">
        <v>320</v>
      </c>
      <c r="B9" s="4" t="s">
        <v>320</v>
      </c>
      <c r="C9" s="4" t="s">
        <v>320</v>
      </c>
      <c r="D9" s="4" t="s">
        <v>493</v>
      </c>
      <c r="E9" s="4" t="s">
        <v>338</v>
      </c>
      <c r="F9" s="4" t="s">
        <v>326</v>
      </c>
      <c r="G9" s="4" t="s">
        <v>354</v>
      </c>
      <c r="H9" s="24">
        <v>100</v>
      </c>
      <c r="I9" s="24">
        <v>100</v>
      </c>
      <c r="J9" s="24">
        <v>100</v>
      </c>
      <c r="K9" s="24">
        <v>0</v>
      </c>
      <c r="L9" s="164">
        <f t="shared" si="0"/>
        <v>0</v>
      </c>
    </row>
    <row r="10" spans="1:12" s="2" customFormat="1" ht="11.25" customHeight="1">
      <c r="A10" s="30" t="s">
        <v>320</v>
      </c>
      <c r="B10" s="4" t="s">
        <v>320</v>
      </c>
      <c r="C10" s="4" t="s">
        <v>320</v>
      </c>
      <c r="D10" s="4" t="s">
        <v>493</v>
      </c>
      <c r="E10" s="4" t="s">
        <v>340</v>
      </c>
      <c r="F10" s="4" t="s">
        <v>326</v>
      </c>
      <c r="G10" s="4" t="s">
        <v>48</v>
      </c>
      <c r="H10" s="24">
        <v>245</v>
      </c>
      <c r="I10" s="24">
        <v>245</v>
      </c>
      <c r="J10" s="24">
        <v>245</v>
      </c>
      <c r="K10" s="24">
        <v>0</v>
      </c>
      <c r="L10" s="164">
        <f t="shared" si="0"/>
        <v>0</v>
      </c>
    </row>
    <row r="11" spans="1:12" s="2" customFormat="1" ht="12.75">
      <c r="A11" s="30" t="s">
        <v>320</v>
      </c>
      <c r="B11" s="4" t="s">
        <v>320</v>
      </c>
      <c r="C11" s="4" t="s">
        <v>320</v>
      </c>
      <c r="D11" s="4" t="s">
        <v>493</v>
      </c>
      <c r="E11" s="4" t="s">
        <v>494</v>
      </c>
      <c r="F11" s="4" t="s">
        <v>326</v>
      </c>
      <c r="G11" s="4" t="s">
        <v>69</v>
      </c>
      <c r="H11" s="24">
        <v>200</v>
      </c>
      <c r="I11" s="24">
        <v>200</v>
      </c>
      <c r="J11" s="24">
        <v>200</v>
      </c>
      <c r="K11" s="24">
        <v>0</v>
      </c>
      <c r="L11" s="164">
        <f t="shared" si="0"/>
        <v>0</v>
      </c>
    </row>
    <row r="12" spans="1:12" s="2" customFormat="1" ht="12.75">
      <c r="A12" s="30"/>
      <c r="B12" s="4"/>
      <c r="C12" s="4"/>
      <c r="D12" s="4" t="s">
        <v>493</v>
      </c>
      <c r="E12" s="4" t="s">
        <v>342</v>
      </c>
      <c r="F12" s="4" t="s">
        <v>326</v>
      </c>
      <c r="G12" s="42" t="s">
        <v>80</v>
      </c>
      <c r="H12" s="24">
        <v>50</v>
      </c>
      <c r="I12" s="24">
        <v>50</v>
      </c>
      <c r="J12" s="24">
        <v>50</v>
      </c>
      <c r="K12" s="24">
        <v>0</v>
      </c>
      <c r="L12" s="164">
        <f t="shared" si="0"/>
        <v>0</v>
      </c>
    </row>
    <row r="13" spans="1:12" s="2" customFormat="1" ht="12.75">
      <c r="A13" s="30"/>
      <c r="B13" s="4"/>
      <c r="C13" s="4"/>
      <c r="D13" s="4" t="s">
        <v>493</v>
      </c>
      <c r="E13" s="4" t="s">
        <v>343</v>
      </c>
      <c r="F13" s="4" t="s">
        <v>326</v>
      </c>
      <c r="G13" s="42" t="s">
        <v>561</v>
      </c>
      <c r="H13" s="24">
        <v>0</v>
      </c>
      <c r="I13" s="24">
        <v>0</v>
      </c>
      <c r="J13" s="24">
        <v>60</v>
      </c>
      <c r="K13" s="24">
        <v>0</v>
      </c>
      <c r="L13" s="164">
        <f>K13/J13*100</f>
        <v>0</v>
      </c>
    </row>
    <row r="14" spans="1:12" s="2" customFormat="1" ht="23.25" customHeight="1">
      <c r="A14" s="30" t="s">
        <v>320</v>
      </c>
      <c r="B14" s="4" t="s">
        <v>320</v>
      </c>
      <c r="C14" s="4" t="s">
        <v>320</v>
      </c>
      <c r="D14" s="4" t="s">
        <v>493</v>
      </c>
      <c r="E14" s="4" t="s">
        <v>348</v>
      </c>
      <c r="F14" s="4" t="s">
        <v>326</v>
      </c>
      <c r="G14" s="42" t="s">
        <v>546</v>
      </c>
      <c r="H14" s="24">
        <v>300</v>
      </c>
      <c r="I14" s="24">
        <v>300</v>
      </c>
      <c r="J14" s="24">
        <v>300</v>
      </c>
      <c r="K14" s="24">
        <v>82.5</v>
      </c>
      <c r="L14" s="164">
        <f t="shared" si="0"/>
        <v>27.500000000000004</v>
      </c>
    </row>
    <row r="15" spans="1:12" s="2" customFormat="1" ht="12.75">
      <c r="A15" s="30"/>
      <c r="B15" s="4"/>
      <c r="C15" s="4"/>
      <c r="D15" s="4" t="s">
        <v>493</v>
      </c>
      <c r="E15" s="4" t="s">
        <v>27</v>
      </c>
      <c r="F15" s="4" t="s">
        <v>326</v>
      </c>
      <c r="G15" s="4" t="s">
        <v>416</v>
      </c>
      <c r="H15" s="65">
        <v>30</v>
      </c>
      <c r="I15" s="65">
        <v>30</v>
      </c>
      <c r="J15" s="65">
        <v>30</v>
      </c>
      <c r="K15" s="65">
        <v>0</v>
      </c>
      <c r="L15" s="248">
        <f>K15/J15*100</f>
        <v>0</v>
      </c>
    </row>
    <row r="16" spans="1:12" s="2" customFormat="1" ht="1.5" customHeight="1">
      <c r="A16" s="30"/>
      <c r="B16" s="4"/>
      <c r="C16" s="4"/>
      <c r="D16" s="4"/>
      <c r="E16" s="4"/>
      <c r="F16" s="4"/>
      <c r="G16" s="4"/>
      <c r="H16" s="24"/>
      <c r="I16" s="24"/>
      <c r="J16" s="24"/>
      <c r="K16" s="24"/>
      <c r="L16" s="250"/>
    </row>
    <row r="17" spans="1:12" s="18" customFormat="1" ht="11.25" customHeight="1">
      <c r="A17" s="52" t="s">
        <v>320</v>
      </c>
      <c r="B17" s="21" t="s">
        <v>353</v>
      </c>
      <c r="C17" s="21" t="s">
        <v>320</v>
      </c>
      <c r="D17" s="21" t="s">
        <v>320</v>
      </c>
      <c r="E17" s="21" t="s">
        <v>45</v>
      </c>
      <c r="F17" s="21" t="s">
        <v>320</v>
      </c>
      <c r="G17" s="21" t="s">
        <v>495</v>
      </c>
      <c r="H17" s="22">
        <f>SUM(H18:H20)</f>
        <v>8200</v>
      </c>
      <c r="I17" s="22">
        <f>SUM(I18:I20)</f>
        <v>8200</v>
      </c>
      <c r="J17" s="22">
        <f>SUM(J18:J20)</f>
        <v>8200</v>
      </c>
      <c r="K17" s="22">
        <f>SUM(K18:K20)</f>
        <v>2833.92</v>
      </c>
      <c r="L17" s="33">
        <f>K17/J17*100</f>
        <v>34.56</v>
      </c>
    </row>
    <row r="18" spans="1:12" s="2" customFormat="1" ht="36.75" customHeight="1">
      <c r="A18" s="30" t="s">
        <v>320</v>
      </c>
      <c r="B18" s="4" t="s">
        <v>320</v>
      </c>
      <c r="C18" s="4" t="s">
        <v>320</v>
      </c>
      <c r="D18" s="4" t="s">
        <v>496</v>
      </c>
      <c r="E18" s="4" t="s">
        <v>479</v>
      </c>
      <c r="F18" s="4" t="s">
        <v>326</v>
      </c>
      <c r="G18" s="169" t="s">
        <v>562</v>
      </c>
      <c r="H18" s="24">
        <f>400+5000</f>
        <v>5400</v>
      </c>
      <c r="I18" s="24">
        <v>5400</v>
      </c>
      <c r="J18" s="24">
        <v>5400</v>
      </c>
      <c r="K18" s="5">
        <f>168+1014+1008</f>
        <v>2190</v>
      </c>
      <c r="L18" s="164">
        <f>K18/J18*100</f>
        <v>40.55555555555556</v>
      </c>
    </row>
    <row r="19" spans="1:12" s="2" customFormat="1" ht="12.75">
      <c r="A19" s="30" t="s">
        <v>320</v>
      </c>
      <c r="B19" s="4" t="s">
        <v>320</v>
      </c>
      <c r="C19" s="4" t="s">
        <v>320</v>
      </c>
      <c r="D19" s="4" t="s">
        <v>496</v>
      </c>
      <c r="E19" s="4" t="s">
        <v>334</v>
      </c>
      <c r="F19" s="4" t="s">
        <v>326</v>
      </c>
      <c r="G19" s="4" t="s">
        <v>217</v>
      </c>
      <c r="H19" s="24">
        <v>300</v>
      </c>
      <c r="I19" s="24">
        <v>300</v>
      </c>
      <c r="J19" s="24">
        <v>300</v>
      </c>
      <c r="K19" s="24">
        <v>0</v>
      </c>
      <c r="L19" s="164">
        <f>K19/J19*100</f>
        <v>0</v>
      </c>
    </row>
    <row r="20" spans="1:12" s="2" customFormat="1" ht="12.75">
      <c r="A20" s="30" t="s">
        <v>320</v>
      </c>
      <c r="B20" s="4" t="s">
        <v>320</v>
      </c>
      <c r="C20" s="4" t="s">
        <v>320</v>
      </c>
      <c r="D20" s="4" t="s">
        <v>496</v>
      </c>
      <c r="E20" s="4" t="s">
        <v>485</v>
      </c>
      <c r="F20" s="4" t="s">
        <v>326</v>
      </c>
      <c r="G20" s="4" t="s">
        <v>417</v>
      </c>
      <c r="H20" s="24">
        <v>2500</v>
      </c>
      <c r="I20" s="24">
        <v>2500</v>
      </c>
      <c r="J20" s="24">
        <v>2500</v>
      </c>
      <c r="K20" s="24">
        <v>643.92</v>
      </c>
      <c r="L20" s="164">
        <f>K20/J20*100</f>
        <v>25.756799999999995</v>
      </c>
    </row>
    <row r="21" spans="1:12" s="2" customFormat="1" ht="1.5" customHeight="1">
      <c r="A21" s="30"/>
      <c r="B21" s="4"/>
      <c r="C21" s="4"/>
      <c r="D21" s="4"/>
      <c r="E21" s="4"/>
      <c r="F21" s="4"/>
      <c r="G21" s="4"/>
      <c r="H21" s="24"/>
      <c r="I21" s="24"/>
      <c r="J21" s="24"/>
      <c r="K21" s="24"/>
      <c r="L21" s="250"/>
    </row>
    <row r="22" spans="1:12" s="18" customFormat="1" ht="11.25" customHeight="1">
      <c r="A22" s="52" t="s">
        <v>320</v>
      </c>
      <c r="B22" s="21" t="s">
        <v>478</v>
      </c>
      <c r="C22" s="21" t="s">
        <v>320</v>
      </c>
      <c r="D22" s="21" t="s">
        <v>320</v>
      </c>
      <c r="E22" s="21"/>
      <c r="F22" s="21" t="s">
        <v>320</v>
      </c>
      <c r="G22" s="21" t="s">
        <v>497</v>
      </c>
      <c r="H22" s="22">
        <f>H23+H29</f>
        <v>22180</v>
      </c>
      <c r="I22" s="22">
        <f>I23+I29</f>
        <v>22180</v>
      </c>
      <c r="J22" s="22">
        <f>J23+J29</f>
        <v>24530</v>
      </c>
      <c r="K22" s="22">
        <f>K23+K29</f>
        <v>10440.810000000001</v>
      </c>
      <c r="L22" s="33">
        <f>K22/J22*100</f>
        <v>42.56343253159397</v>
      </c>
    </row>
    <row r="23" spans="1:12" s="18" customFormat="1" ht="12.75">
      <c r="A23" s="52"/>
      <c r="B23" s="53"/>
      <c r="C23" s="21" t="s">
        <v>322</v>
      </c>
      <c r="D23" s="21"/>
      <c r="E23" s="21" t="s">
        <v>45</v>
      </c>
      <c r="F23" s="21"/>
      <c r="G23" s="61" t="s">
        <v>457</v>
      </c>
      <c r="H23" s="22">
        <f>SUM(H24:H28)</f>
        <v>20000</v>
      </c>
      <c r="I23" s="22">
        <f>SUM(I24:I28)</f>
        <v>20000</v>
      </c>
      <c r="J23" s="22">
        <f>SUM(J24:J28)</f>
        <v>20000</v>
      </c>
      <c r="K23" s="22">
        <f>SUM(K24:K28)</f>
        <v>7548.55</v>
      </c>
      <c r="L23" s="33">
        <f>K23/J23*100</f>
        <v>37.74275</v>
      </c>
    </row>
    <row r="24" spans="1:12" s="18" customFormat="1" ht="12.75">
      <c r="A24" s="52"/>
      <c r="B24" s="53"/>
      <c r="C24" s="174" t="s">
        <v>322</v>
      </c>
      <c r="D24" s="174" t="s">
        <v>498</v>
      </c>
      <c r="E24" s="174" t="s">
        <v>334</v>
      </c>
      <c r="F24" s="174" t="s">
        <v>326</v>
      </c>
      <c r="G24" s="175" t="s">
        <v>297</v>
      </c>
      <c r="H24" s="176">
        <v>800</v>
      </c>
      <c r="I24" s="176">
        <v>800</v>
      </c>
      <c r="J24" s="176">
        <v>800</v>
      </c>
      <c r="K24" s="177">
        <v>0</v>
      </c>
      <c r="L24" s="164">
        <v>0</v>
      </c>
    </row>
    <row r="25" spans="1:12" ht="24.75">
      <c r="A25" s="30" t="s">
        <v>320</v>
      </c>
      <c r="B25" s="4" t="s">
        <v>320</v>
      </c>
      <c r="C25" s="4" t="s">
        <v>322</v>
      </c>
      <c r="D25" s="4" t="s">
        <v>498</v>
      </c>
      <c r="E25" s="4" t="s">
        <v>342</v>
      </c>
      <c r="F25" s="4" t="s">
        <v>326</v>
      </c>
      <c r="G25" s="170" t="s">
        <v>563</v>
      </c>
      <c r="H25" s="24">
        <v>9400</v>
      </c>
      <c r="I25" s="24">
        <v>9400</v>
      </c>
      <c r="J25" s="24">
        <v>9400</v>
      </c>
      <c r="K25" s="5">
        <f>3078.62+639.38</f>
        <v>3718</v>
      </c>
      <c r="L25" s="260">
        <f aca="true" t="shared" si="1" ref="L25:L32">K25/J25*100</f>
        <v>39.5531914893617</v>
      </c>
    </row>
    <row r="26" spans="1:12" ht="34.5" customHeight="1">
      <c r="A26" s="30" t="s">
        <v>320</v>
      </c>
      <c r="B26" s="4" t="s">
        <v>320</v>
      </c>
      <c r="C26" s="4" t="s">
        <v>322</v>
      </c>
      <c r="D26" s="4" t="s">
        <v>498</v>
      </c>
      <c r="E26" s="4" t="s">
        <v>342</v>
      </c>
      <c r="F26" s="4" t="s">
        <v>326</v>
      </c>
      <c r="G26" s="170" t="s">
        <v>564</v>
      </c>
      <c r="H26" s="24">
        <v>8100</v>
      </c>
      <c r="I26" s="24">
        <v>8100</v>
      </c>
      <c r="J26" s="24">
        <v>8100</v>
      </c>
      <c r="K26" s="5">
        <f>2382.91+948.5</f>
        <v>3331.41</v>
      </c>
      <c r="L26" s="260">
        <f t="shared" si="1"/>
        <v>41.12851851851851</v>
      </c>
    </row>
    <row r="27" spans="1:12" ht="12" customHeight="1">
      <c r="A27" s="30" t="s">
        <v>320</v>
      </c>
      <c r="B27" s="4" t="s">
        <v>320</v>
      </c>
      <c r="C27" s="4" t="s">
        <v>322</v>
      </c>
      <c r="D27" s="4" t="s">
        <v>498</v>
      </c>
      <c r="E27" s="4" t="s">
        <v>342</v>
      </c>
      <c r="F27" s="4" t="s">
        <v>326</v>
      </c>
      <c r="G27" s="170" t="s">
        <v>463</v>
      </c>
      <c r="H27" s="24">
        <v>500</v>
      </c>
      <c r="I27" s="24">
        <v>500</v>
      </c>
      <c r="J27" s="24">
        <v>500</v>
      </c>
      <c r="K27" s="5">
        <v>0</v>
      </c>
      <c r="L27" s="260">
        <v>0</v>
      </c>
    </row>
    <row r="28" spans="1:12" ht="12.75">
      <c r="A28" s="30" t="s">
        <v>320</v>
      </c>
      <c r="B28" s="4" t="s">
        <v>320</v>
      </c>
      <c r="C28" s="4" t="s">
        <v>322</v>
      </c>
      <c r="D28" s="4" t="s">
        <v>498</v>
      </c>
      <c r="E28" s="4" t="s">
        <v>344</v>
      </c>
      <c r="F28" s="4" t="s">
        <v>326</v>
      </c>
      <c r="G28" s="4" t="s">
        <v>71</v>
      </c>
      <c r="H28" s="24">
        <v>1200</v>
      </c>
      <c r="I28" s="24">
        <v>1200</v>
      </c>
      <c r="J28" s="24">
        <v>1200</v>
      </c>
      <c r="K28" s="24">
        <v>499.14</v>
      </c>
      <c r="L28" s="260">
        <f t="shared" si="1"/>
        <v>41.595</v>
      </c>
    </row>
    <row r="29" spans="1:12" s="1" customFormat="1" ht="12.75">
      <c r="A29" s="34"/>
      <c r="B29" s="3"/>
      <c r="C29" s="21" t="s">
        <v>353</v>
      </c>
      <c r="D29" s="21"/>
      <c r="E29" s="21" t="s">
        <v>45</v>
      </c>
      <c r="F29" s="21"/>
      <c r="G29" s="21" t="s">
        <v>458</v>
      </c>
      <c r="H29" s="257">
        <f>SUM(H30:H32)</f>
        <v>2180</v>
      </c>
      <c r="I29" s="257">
        <f>SUM(I30:I32)</f>
        <v>2180</v>
      </c>
      <c r="J29" s="257">
        <f>SUM(J30:J32)</f>
        <v>4530</v>
      </c>
      <c r="K29" s="257">
        <f>SUM(K30:K32)</f>
        <v>2892.26</v>
      </c>
      <c r="L29" s="251">
        <f t="shared" si="1"/>
        <v>63.8467991169978</v>
      </c>
    </row>
    <row r="30" spans="1:12" s="19" customFormat="1" ht="12.75">
      <c r="A30" s="58"/>
      <c r="B30" s="59"/>
      <c r="C30" s="59" t="s">
        <v>353</v>
      </c>
      <c r="D30" s="59" t="s">
        <v>498</v>
      </c>
      <c r="E30" s="59" t="s">
        <v>342</v>
      </c>
      <c r="F30" s="59" t="s">
        <v>326</v>
      </c>
      <c r="G30" s="59" t="s">
        <v>418</v>
      </c>
      <c r="H30" s="60">
        <v>2000</v>
      </c>
      <c r="I30" s="60">
        <v>2000</v>
      </c>
      <c r="J30" s="60">
        <v>2000</v>
      </c>
      <c r="K30" s="60">
        <v>570.26</v>
      </c>
      <c r="L30" s="249">
        <f t="shared" si="1"/>
        <v>28.512999999999998</v>
      </c>
    </row>
    <row r="31" spans="1:12" ht="12" customHeight="1" thickBot="1">
      <c r="A31" s="39" t="s">
        <v>320</v>
      </c>
      <c r="B31" s="13" t="s">
        <v>320</v>
      </c>
      <c r="C31" s="13" t="s">
        <v>353</v>
      </c>
      <c r="D31" s="13" t="s">
        <v>499</v>
      </c>
      <c r="E31" s="13" t="s">
        <v>334</v>
      </c>
      <c r="F31" s="13" t="s">
        <v>326</v>
      </c>
      <c r="G31" s="246" t="s">
        <v>594</v>
      </c>
      <c r="H31" s="171">
        <v>0</v>
      </c>
      <c r="I31" s="171">
        <v>0</v>
      </c>
      <c r="J31" s="171">
        <v>2350</v>
      </c>
      <c r="K31" s="171">
        <v>2322</v>
      </c>
      <c r="L31" s="391">
        <f>K31/J31*100</f>
        <v>98.80851063829788</v>
      </c>
    </row>
    <row r="32" spans="1:12" ht="12" customHeight="1" thickBot="1">
      <c r="A32" s="39" t="s">
        <v>320</v>
      </c>
      <c r="B32" s="40" t="s">
        <v>320</v>
      </c>
      <c r="C32" s="40" t="s">
        <v>353</v>
      </c>
      <c r="D32" s="40" t="s">
        <v>499</v>
      </c>
      <c r="E32" s="40" t="s">
        <v>334</v>
      </c>
      <c r="F32" s="40" t="s">
        <v>352</v>
      </c>
      <c r="G32" s="222" t="s">
        <v>464</v>
      </c>
      <c r="H32" s="41">
        <v>180</v>
      </c>
      <c r="I32" s="41">
        <v>180</v>
      </c>
      <c r="J32" s="41">
        <v>180</v>
      </c>
      <c r="K32" s="41">
        <v>0</v>
      </c>
      <c r="L32" s="261">
        <f t="shared" si="1"/>
        <v>0</v>
      </c>
    </row>
    <row r="33" ht="0.75" customHeight="1" thickBot="1"/>
    <row r="34" spans="1:6" ht="12.75">
      <c r="A34" s="372" t="s">
        <v>211</v>
      </c>
      <c r="B34" s="374" t="s">
        <v>183</v>
      </c>
      <c r="C34" s="374"/>
      <c r="D34" s="374"/>
      <c r="E34" s="367">
        <v>13631.89</v>
      </c>
      <c r="F34" s="368"/>
    </row>
    <row r="35" spans="1:6" ht="13.5" thickBot="1">
      <c r="A35" s="373"/>
      <c r="B35" s="369" t="s">
        <v>184</v>
      </c>
      <c r="C35" s="369"/>
      <c r="D35" s="369"/>
      <c r="E35" s="370">
        <v>0</v>
      </c>
      <c r="F35" s="371"/>
    </row>
  </sheetData>
  <sheetProtection/>
  <mergeCells count="5">
    <mergeCell ref="A34:A35"/>
    <mergeCell ref="B34:D34"/>
    <mergeCell ref="E34:F34"/>
    <mergeCell ref="B35:D35"/>
    <mergeCell ref="E35:F35"/>
  </mergeCells>
  <printOptions/>
  <pageMargins left="0.5511811023622047" right="0.5511811023622047" top="0.8661417322834646" bottom="0.7874015748031497" header="0.5118110236220472" footer="0.5118110236220472"/>
  <pageSetup horizontalDpi="600" verticalDpi="600" orientation="landscape" paperSize="9" r:id="rId1"/>
  <headerFooter alignWithMargins="0">
    <oddHeader>&amp;CČerpanie rozpočtu Obce Veľká Lehota k 30.06.2012
VÝDAVKY - Program 4: Bezpečnosť, právo a poriadok v obci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00"/>
  <sheetViews>
    <sheetView zoomScalePageLayoutView="0" workbookViewId="0" topLeftCell="A1">
      <selection activeCell="B73" sqref="B73"/>
    </sheetView>
  </sheetViews>
  <sheetFormatPr defaultColWidth="9.00390625" defaultRowHeight="12.75"/>
  <cols>
    <col min="1" max="1" width="8.25390625" style="0" customWidth="1"/>
    <col min="2" max="2" width="11.75390625" style="0" customWidth="1"/>
    <col min="3" max="3" width="5.875" style="0" customWidth="1"/>
    <col min="4" max="4" width="8.375" style="0" customWidth="1"/>
    <col min="5" max="5" width="7.625" style="0" customWidth="1"/>
    <col min="6" max="6" width="5.375" style="0" customWidth="1"/>
    <col min="7" max="7" width="50.875" style="0" customWidth="1"/>
    <col min="8" max="8" width="9.375" style="0" customWidth="1"/>
    <col min="9" max="9" width="10.125" style="0" customWidth="1"/>
    <col min="10" max="10" width="8.875" style="0" customWidth="1"/>
    <col min="11" max="11" width="8.75390625" style="0" customWidth="1"/>
    <col min="12" max="12" width="7.875" style="0" customWidth="1"/>
  </cols>
  <sheetData>
    <row r="1" spans="1:12" s="18" customFormat="1" ht="38.25">
      <c r="A1" s="267" t="s">
        <v>29</v>
      </c>
      <c r="B1" s="268" t="s">
        <v>28</v>
      </c>
      <c r="C1" s="268" t="s">
        <v>30</v>
      </c>
      <c r="D1" s="268" t="s">
        <v>31</v>
      </c>
      <c r="E1" s="268" t="s">
        <v>314</v>
      </c>
      <c r="F1" s="268" t="s">
        <v>315</v>
      </c>
      <c r="G1" s="268" t="s">
        <v>316</v>
      </c>
      <c r="H1" s="269" t="s">
        <v>317</v>
      </c>
      <c r="I1" s="270" t="s">
        <v>251</v>
      </c>
      <c r="J1" s="269" t="s">
        <v>318</v>
      </c>
      <c r="K1" s="269" t="s">
        <v>319</v>
      </c>
      <c r="L1" s="271" t="s">
        <v>32</v>
      </c>
    </row>
    <row r="2" spans="1:12" ht="12.75">
      <c r="A2" s="30" t="s">
        <v>321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319"/>
    </row>
    <row r="3" spans="1:12" s="51" customFormat="1" ht="15">
      <c r="A3" s="48" t="s">
        <v>500</v>
      </c>
      <c r="B3" s="49" t="s">
        <v>320</v>
      </c>
      <c r="C3" s="49" t="s">
        <v>320</v>
      </c>
      <c r="D3" s="49" t="s">
        <v>320</v>
      </c>
      <c r="E3" s="49" t="s">
        <v>320</v>
      </c>
      <c r="F3" s="49" t="s">
        <v>320</v>
      </c>
      <c r="G3" s="49" t="s">
        <v>501</v>
      </c>
      <c r="H3" s="50">
        <f>H4+H28+H41+H68+H84+H92</f>
        <v>159264</v>
      </c>
      <c r="I3" s="50">
        <f>I4+I28+I41+I68+I84+I92</f>
        <v>159264</v>
      </c>
      <c r="J3" s="50">
        <f>J4+J28+J41+J68+J84+J92</f>
        <v>156092</v>
      </c>
      <c r="K3" s="50">
        <f>K4+K28+K41+K68+K84+K92</f>
        <v>34490.42</v>
      </c>
      <c r="L3" s="62">
        <f>K3/J3*100</f>
        <v>22.09621249006996</v>
      </c>
    </row>
    <row r="4" spans="1:12" s="18" customFormat="1" ht="13.5" customHeight="1">
      <c r="A4" s="52" t="s">
        <v>320</v>
      </c>
      <c r="B4" s="21" t="s">
        <v>322</v>
      </c>
      <c r="C4" s="21" t="s">
        <v>320</v>
      </c>
      <c r="D4" s="21" t="s">
        <v>320</v>
      </c>
      <c r="E4" s="21" t="s">
        <v>320</v>
      </c>
      <c r="F4" s="21" t="s">
        <v>320</v>
      </c>
      <c r="G4" s="21" t="s">
        <v>503</v>
      </c>
      <c r="H4" s="22">
        <f>H5+H16+H24</f>
        <v>83826</v>
      </c>
      <c r="I4" s="22">
        <f>I5+I16+I24</f>
        <v>83826</v>
      </c>
      <c r="J4" s="22">
        <f>J5+J16+J24</f>
        <v>87052</v>
      </c>
      <c r="K4" s="22">
        <f>K5+K16+K24</f>
        <v>16542.280000000002</v>
      </c>
      <c r="L4" s="33">
        <f>K4/J4*100</f>
        <v>19.00275697284382</v>
      </c>
    </row>
    <row r="5" spans="1:12" s="18" customFormat="1" ht="13.5" customHeight="1">
      <c r="A5" s="52"/>
      <c r="B5" s="53"/>
      <c r="C5" s="53"/>
      <c r="D5" s="53"/>
      <c r="E5" s="53" t="s">
        <v>33</v>
      </c>
      <c r="F5" s="53"/>
      <c r="G5" s="53" t="s">
        <v>539</v>
      </c>
      <c r="H5" s="54">
        <f>SUM(H6:H15)</f>
        <v>26</v>
      </c>
      <c r="I5" s="54">
        <f>SUM(I6:I15)</f>
        <v>26</v>
      </c>
      <c r="J5" s="54">
        <f>SUM(J6:J15)</f>
        <v>26</v>
      </c>
      <c r="K5" s="54">
        <f>SUM(K6:K15)</f>
        <v>0</v>
      </c>
      <c r="L5" s="309"/>
    </row>
    <row r="6" spans="1:12" s="66" customFormat="1" ht="12.75" hidden="1">
      <c r="A6" s="63" t="s">
        <v>320</v>
      </c>
      <c r="B6" s="64" t="s">
        <v>320</v>
      </c>
      <c r="C6" s="64" t="s">
        <v>320</v>
      </c>
      <c r="D6" s="162" t="s">
        <v>504</v>
      </c>
      <c r="E6" s="162" t="s">
        <v>325</v>
      </c>
      <c r="F6" s="162" t="s">
        <v>352</v>
      </c>
      <c r="G6" s="162" t="s">
        <v>530</v>
      </c>
      <c r="H6" s="165">
        <v>0</v>
      </c>
      <c r="I6" s="165">
        <v>0</v>
      </c>
      <c r="J6" s="165">
        <v>0</v>
      </c>
      <c r="K6" s="165">
        <v>0</v>
      </c>
      <c r="L6" s="315">
        <v>0</v>
      </c>
    </row>
    <row r="7" spans="1:12" s="66" customFormat="1" ht="12.75" hidden="1">
      <c r="A7" s="63" t="s">
        <v>320</v>
      </c>
      <c r="B7" s="64" t="s">
        <v>320</v>
      </c>
      <c r="C7" s="64" t="s">
        <v>320</v>
      </c>
      <c r="D7" s="162" t="s">
        <v>504</v>
      </c>
      <c r="E7" s="162" t="s">
        <v>327</v>
      </c>
      <c r="F7" s="162" t="s">
        <v>352</v>
      </c>
      <c r="G7" s="162" t="s">
        <v>531</v>
      </c>
      <c r="H7" s="165">
        <v>0</v>
      </c>
      <c r="I7" s="165">
        <v>0</v>
      </c>
      <c r="J7" s="165">
        <v>0</v>
      </c>
      <c r="K7" s="165">
        <v>0</v>
      </c>
      <c r="L7" s="315">
        <v>0</v>
      </c>
    </row>
    <row r="8" spans="1:12" s="66" customFormat="1" ht="12.75" hidden="1">
      <c r="A8" s="63" t="s">
        <v>320</v>
      </c>
      <c r="B8" s="64" t="s">
        <v>320</v>
      </c>
      <c r="C8" s="64" t="s">
        <v>320</v>
      </c>
      <c r="D8" s="162" t="s">
        <v>504</v>
      </c>
      <c r="E8" s="162" t="s">
        <v>328</v>
      </c>
      <c r="F8" s="162" t="s">
        <v>352</v>
      </c>
      <c r="G8" s="162" t="s">
        <v>532</v>
      </c>
      <c r="H8" s="165">
        <v>0</v>
      </c>
      <c r="I8" s="165">
        <v>0</v>
      </c>
      <c r="J8" s="165">
        <v>0</v>
      </c>
      <c r="K8" s="165">
        <v>0</v>
      </c>
      <c r="L8" s="315">
        <v>0</v>
      </c>
    </row>
    <row r="9" spans="1:12" s="66" customFormat="1" ht="12.75" hidden="1">
      <c r="A9" s="63" t="s">
        <v>320</v>
      </c>
      <c r="B9" s="64" t="s">
        <v>320</v>
      </c>
      <c r="C9" s="64" t="s">
        <v>320</v>
      </c>
      <c r="D9" s="162" t="s">
        <v>504</v>
      </c>
      <c r="E9" s="162" t="s">
        <v>329</v>
      </c>
      <c r="F9" s="162" t="s">
        <v>352</v>
      </c>
      <c r="G9" s="162" t="s">
        <v>533</v>
      </c>
      <c r="H9" s="165">
        <v>0</v>
      </c>
      <c r="I9" s="165">
        <v>0</v>
      </c>
      <c r="J9" s="165">
        <v>0</v>
      </c>
      <c r="K9" s="165">
        <v>0</v>
      </c>
      <c r="L9" s="315">
        <v>0</v>
      </c>
    </row>
    <row r="10" spans="1:12" s="66" customFormat="1" ht="12.75" hidden="1">
      <c r="A10" s="63" t="s">
        <v>320</v>
      </c>
      <c r="B10" s="64" t="s">
        <v>320</v>
      </c>
      <c r="C10" s="64" t="s">
        <v>320</v>
      </c>
      <c r="D10" s="162" t="s">
        <v>504</v>
      </c>
      <c r="E10" s="162" t="s">
        <v>330</v>
      </c>
      <c r="F10" s="162" t="s">
        <v>352</v>
      </c>
      <c r="G10" s="162" t="s">
        <v>534</v>
      </c>
      <c r="H10" s="165">
        <v>0</v>
      </c>
      <c r="I10" s="165">
        <v>0</v>
      </c>
      <c r="J10" s="165">
        <v>0</v>
      </c>
      <c r="K10" s="165">
        <v>0</v>
      </c>
      <c r="L10" s="315">
        <v>0</v>
      </c>
    </row>
    <row r="11" spans="1:12" s="66" customFormat="1" ht="12.75" hidden="1">
      <c r="A11" s="63" t="s">
        <v>320</v>
      </c>
      <c r="B11" s="64" t="s">
        <v>320</v>
      </c>
      <c r="C11" s="64" t="s">
        <v>320</v>
      </c>
      <c r="D11" s="162" t="s">
        <v>504</v>
      </c>
      <c r="E11" s="162" t="s">
        <v>331</v>
      </c>
      <c r="F11" s="162" t="s">
        <v>352</v>
      </c>
      <c r="G11" s="162" t="s">
        <v>535</v>
      </c>
      <c r="H11" s="165">
        <v>0</v>
      </c>
      <c r="I11" s="165">
        <v>0</v>
      </c>
      <c r="J11" s="165">
        <v>0</v>
      </c>
      <c r="K11" s="165">
        <v>0</v>
      </c>
      <c r="L11" s="315">
        <v>0</v>
      </c>
    </row>
    <row r="12" spans="1:12" s="66" customFormat="1" ht="12.75" hidden="1">
      <c r="A12" s="63" t="s">
        <v>320</v>
      </c>
      <c r="B12" s="64" t="s">
        <v>320</v>
      </c>
      <c r="C12" s="64" t="s">
        <v>320</v>
      </c>
      <c r="D12" s="162" t="s">
        <v>504</v>
      </c>
      <c r="E12" s="162" t="s">
        <v>332</v>
      </c>
      <c r="F12" s="162" t="s">
        <v>352</v>
      </c>
      <c r="G12" s="162" t="s">
        <v>536</v>
      </c>
      <c r="H12" s="165">
        <v>0</v>
      </c>
      <c r="I12" s="165">
        <v>0</v>
      </c>
      <c r="J12" s="165">
        <v>0</v>
      </c>
      <c r="K12" s="165">
        <v>0</v>
      </c>
      <c r="L12" s="315">
        <v>0</v>
      </c>
    </row>
    <row r="13" spans="1:12" s="66" customFormat="1" ht="12.75" hidden="1">
      <c r="A13" s="63" t="s">
        <v>320</v>
      </c>
      <c r="B13" s="64" t="s">
        <v>320</v>
      </c>
      <c r="C13" s="64" t="s">
        <v>320</v>
      </c>
      <c r="D13" s="162" t="s">
        <v>504</v>
      </c>
      <c r="E13" s="162" t="s">
        <v>333</v>
      </c>
      <c r="F13" s="162" t="s">
        <v>352</v>
      </c>
      <c r="G13" s="162" t="s">
        <v>537</v>
      </c>
      <c r="H13" s="165">
        <v>0</v>
      </c>
      <c r="I13" s="165">
        <v>0</v>
      </c>
      <c r="J13" s="165">
        <v>0</v>
      </c>
      <c r="K13" s="165">
        <v>0</v>
      </c>
      <c r="L13" s="315">
        <v>0</v>
      </c>
    </row>
    <row r="14" spans="1:12" s="2" customFormat="1" ht="12.75" hidden="1">
      <c r="A14" s="30"/>
      <c r="B14" s="4"/>
      <c r="C14" s="4"/>
      <c r="D14" s="4" t="s">
        <v>504</v>
      </c>
      <c r="E14" s="4" t="s">
        <v>485</v>
      </c>
      <c r="F14" s="4" t="s">
        <v>352</v>
      </c>
      <c r="G14" s="290" t="s">
        <v>538</v>
      </c>
      <c r="H14" s="24">
        <v>0</v>
      </c>
      <c r="I14" s="24">
        <v>0</v>
      </c>
      <c r="J14" s="24">
        <v>0</v>
      </c>
      <c r="K14" s="24">
        <v>0</v>
      </c>
      <c r="L14" s="316"/>
    </row>
    <row r="15" spans="1:12" s="66" customFormat="1" ht="12.75">
      <c r="A15" s="63" t="s">
        <v>320</v>
      </c>
      <c r="B15" s="64" t="s">
        <v>320</v>
      </c>
      <c r="C15" s="64" t="s">
        <v>320</v>
      </c>
      <c r="D15" s="162" t="s">
        <v>504</v>
      </c>
      <c r="E15" s="162" t="s">
        <v>330</v>
      </c>
      <c r="F15" s="162" t="s">
        <v>326</v>
      </c>
      <c r="G15" s="162" t="s">
        <v>465</v>
      </c>
      <c r="H15" s="165">
        <v>26</v>
      </c>
      <c r="I15" s="165">
        <v>26</v>
      </c>
      <c r="J15" s="165">
        <v>26</v>
      </c>
      <c r="K15" s="165">
        <v>0</v>
      </c>
      <c r="L15" s="315">
        <f aca="true" t="shared" si="0" ref="L15:L22">K15/J15*100</f>
        <v>0</v>
      </c>
    </row>
    <row r="16" spans="1:12" s="18" customFormat="1" ht="12.75">
      <c r="A16" s="34"/>
      <c r="B16" s="3"/>
      <c r="C16" s="3"/>
      <c r="D16" s="3"/>
      <c r="E16" s="3" t="s">
        <v>45</v>
      </c>
      <c r="F16" s="3"/>
      <c r="G16" s="3" t="s">
        <v>46</v>
      </c>
      <c r="H16" s="25">
        <f>SUM(H17:H22)</f>
        <v>30800</v>
      </c>
      <c r="I16" s="25">
        <f>SUM(I17:I22)</f>
        <v>30800</v>
      </c>
      <c r="J16" s="25">
        <f>SUM(J17:J22)</f>
        <v>32580</v>
      </c>
      <c r="K16" s="25">
        <f>SUM(K17:K22)</f>
        <v>11069.060000000001</v>
      </c>
      <c r="L16" s="317">
        <f t="shared" si="0"/>
        <v>33.97501534683855</v>
      </c>
    </row>
    <row r="17" spans="1:12" s="2" customFormat="1" ht="12.75">
      <c r="A17" s="30" t="s">
        <v>320</v>
      </c>
      <c r="B17" s="4" t="s">
        <v>320</v>
      </c>
      <c r="C17" s="4" t="s">
        <v>320</v>
      </c>
      <c r="D17" s="4" t="s">
        <v>504</v>
      </c>
      <c r="E17" s="4" t="s">
        <v>334</v>
      </c>
      <c r="F17" s="4" t="s">
        <v>326</v>
      </c>
      <c r="G17" s="42" t="s">
        <v>6</v>
      </c>
      <c r="H17" s="24">
        <f>1300+4700</f>
        <v>6000</v>
      </c>
      <c r="I17" s="24">
        <f>1300+4700</f>
        <v>6000</v>
      </c>
      <c r="J17" s="24">
        <f>1300+4700</f>
        <v>6000</v>
      </c>
      <c r="K17" s="24">
        <v>272.2</v>
      </c>
      <c r="L17" s="331">
        <f t="shared" si="0"/>
        <v>4.536666666666667</v>
      </c>
    </row>
    <row r="18" spans="1:12" s="2" customFormat="1" ht="12.75">
      <c r="A18" s="30"/>
      <c r="B18" s="4"/>
      <c r="C18" s="4"/>
      <c r="D18" s="4" t="s">
        <v>504</v>
      </c>
      <c r="E18" s="4" t="s">
        <v>485</v>
      </c>
      <c r="F18" s="4" t="s">
        <v>326</v>
      </c>
      <c r="G18" s="290" t="s">
        <v>595</v>
      </c>
      <c r="H18" s="24">
        <v>19200</v>
      </c>
      <c r="I18" s="24">
        <v>16200</v>
      </c>
      <c r="J18" s="24">
        <v>14980</v>
      </c>
      <c r="K18" s="24">
        <v>4341.6</v>
      </c>
      <c r="L18" s="331">
        <f t="shared" si="0"/>
        <v>28.982643524699604</v>
      </c>
    </row>
    <row r="19" spans="1:12" s="2" customFormat="1" ht="12.75">
      <c r="A19" s="30" t="s">
        <v>320</v>
      </c>
      <c r="B19" s="4" t="s">
        <v>320</v>
      </c>
      <c r="C19" s="4" t="s">
        <v>320</v>
      </c>
      <c r="D19" s="4" t="s">
        <v>504</v>
      </c>
      <c r="E19" s="4" t="s">
        <v>505</v>
      </c>
      <c r="F19" s="4" t="s">
        <v>326</v>
      </c>
      <c r="G19" s="4" t="s">
        <v>466</v>
      </c>
      <c r="H19" s="24">
        <v>500</v>
      </c>
      <c r="I19" s="24">
        <v>500</v>
      </c>
      <c r="J19" s="24">
        <v>500</v>
      </c>
      <c r="K19" s="24">
        <v>0</v>
      </c>
      <c r="L19" s="331">
        <f t="shared" si="0"/>
        <v>0</v>
      </c>
    </row>
    <row r="20" spans="1:12" s="2" customFormat="1" ht="25.5">
      <c r="A20" s="30" t="s">
        <v>320</v>
      </c>
      <c r="B20" s="4" t="s">
        <v>320</v>
      </c>
      <c r="C20" s="4" t="s">
        <v>320</v>
      </c>
      <c r="D20" s="4" t="s">
        <v>504</v>
      </c>
      <c r="E20" s="4" t="s">
        <v>342</v>
      </c>
      <c r="F20" s="4" t="s">
        <v>326</v>
      </c>
      <c r="G20" s="42" t="s">
        <v>7</v>
      </c>
      <c r="H20" s="24">
        <v>2600</v>
      </c>
      <c r="I20" s="24">
        <v>5600</v>
      </c>
      <c r="J20" s="24">
        <v>5600</v>
      </c>
      <c r="K20" s="5">
        <f>3533.26+142</f>
        <v>3675.26</v>
      </c>
      <c r="L20" s="331">
        <f t="shared" si="0"/>
        <v>65.62964285714285</v>
      </c>
    </row>
    <row r="21" spans="1:12" s="2" customFormat="1" ht="26.25" customHeight="1">
      <c r="A21" s="30"/>
      <c r="B21" s="4"/>
      <c r="C21" s="4"/>
      <c r="D21" s="4" t="s">
        <v>504</v>
      </c>
      <c r="E21" s="4" t="s">
        <v>343</v>
      </c>
      <c r="F21" s="4" t="s">
        <v>326</v>
      </c>
      <c r="G21" s="42" t="s">
        <v>596</v>
      </c>
      <c r="H21" s="24">
        <v>1000</v>
      </c>
      <c r="I21" s="24">
        <v>1000</v>
      </c>
      <c r="J21" s="24">
        <v>4000</v>
      </c>
      <c r="K21" s="5">
        <v>2780</v>
      </c>
      <c r="L21" s="331">
        <f t="shared" si="0"/>
        <v>69.5</v>
      </c>
    </row>
    <row r="22" spans="1:12" s="2" customFormat="1" ht="12.75">
      <c r="A22" s="30"/>
      <c r="B22" s="4"/>
      <c r="C22" s="4"/>
      <c r="D22" s="4" t="s">
        <v>504</v>
      </c>
      <c r="E22" s="4" t="s">
        <v>348</v>
      </c>
      <c r="F22" s="4" t="s">
        <v>326</v>
      </c>
      <c r="G22" s="42" t="s">
        <v>369</v>
      </c>
      <c r="H22" s="24">
        <v>1500</v>
      </c>
      <c r="I22" s="24">
        <v>1500</v>
      </c>
      <c r="J22" s="24">
        <v>1500</v>
      </c>
      <c r="K22" s="5">
        <v>0</v>
      </c>
      <c r="L22" s="331">
        <f t="shared" si="0"/>
        <v>0</v>
      </c>
    </row>
    <row r="23" spans="1:12" s="1" customFormat="1" ht="36" customHeight="1" hidden="1">
      <c r="A23" s="26" t="s">
        <v>29</v>
      </c>
      <c r="B23" s="27" t="s">
        <v>28</v>
      </c>
      <c r="C23" s="27" t="s">
        <v>30</v>
      </c>
      <c r="D23" s="27" t="s">
        <v>31</v>
      </c>
      <c r="E23" s="27" t="s">
        <v>314</v>
      </c>
      <c r="F23" s="27" t="s">
        <v>315</v>
      </c>
      <c r="G23" s="27" t="s">
        <v>316</v>
      </c>
      <c r="H23" s="28" t="s">
        <v>317</v>
      </c>
      <c r="I23" s="200" t="s">
        <v>251</v>
      </c>
      <c r="J23" s="28" t="s">
        <v>318</v>
      </c>
      <c r="K23" s="28" t="s">
        <v>319</v>
      </c>
      <c r="L23" s="271" t="s">
        <v>32</v>
      </c>
    </row>
    <row r="24" spans="1:12" s="2" customFormat="1" ht="12.75">
      <c r="A24" s="30" t="s">
        <v>320</v>
      </c>
      <c r="B24" s="4" t="s">
        <v>320</v>
      </c>
      <c r="C24" s="4" t="s">
        <v>320</v>
      </c>
      <c r="D24" s="4" t="s">
        <v>504</v>
      </c>
      <c r="E24" s="64" t="s">
        <v>273</v>
      </c>
      <c r="F24" s="4" t="s">
        <v>326</v>
      </c>
      <c r="G24" s="64" t="s">
        <v>177</v>
      </c>
      <c r="H24" s="65">
        <f>SUM(H25:H27)</f>
        <v>53000</v>
      </c>
      <c r="I24" s="65">
        <f>SUM(I25:I27)</f>
        <v>53000</v>
      </c>
      <c r="J24" s="65">
        <f>SUM(J25:J27)</f>
        <v>54446</v>
      </c>
      <c r="K24" s="65">
        <f>SUM(K25:K27)</f>
        <v>5473.22</v>
      </c>
      <c r="L24" s="318">
        <f>K24/J24*100</f>
        <v>10.052565845057488</v>
      </c>
    </row>
    <row r="25" spans="1:12" s="2" customFormat="1" ht="12.75">
      <c r="A25" s="30"/>
      <c r="B25" s="4"/>
      <c r="C25" s="4"/>
      <c r="D25" s="4"/>
      <c r="E25" s="162" t="s">
        <v>467</v>
      </c>
      <c r="F25" s="162" t="s">
        <v>326</v>
      </c>
      <c r="G25" s="162" t="s">
        <v>8</v>
      </c>
      <c r="H25" s="165">
        <v>3000</v>
      </c>
      <c r="I25" s="165">
        <v>3000</v>
      </c>
      <c r="J25" s="165">
        <v>5174</v>
      </c>
      <c r="K25" s="230">
        <v>5173.22</v>
      </c>
      <c r="L25" s="313">
        <f>K25/J25*100</f>
        <v>99.98492462311557</v>
      </c>
    </row>
    <row r="26" spans="1:12" s="2" customFormat="1" ht="13.5" customHeight="1">
      <c r="A26" s="30"/>
      <c r="B26" s="4"/>
      <c r="C26" s="4"/>
      <c r="D26" s="4"/>
      <c r="E26" s="162" t="s">
        <v>277</v>
      </c>
      <c r="F26" s="42" t="s">
        <v>326</v>
      </c>
      <c r="G26" s="4" t="s">
        <v>468</v>
      </c>
      <c r="H26" s="24">
        <v>0</v>
      </c>
      <c r="I26" s="24">
        <v>0</v>
      </c>
      <c r="J26" s="24">
        <v>300</v>
      </c>
      <c r="K26" s="150">
        <v>300</v>
      </c>
      <c r="L26" s="313">
        <f>K26/J26*100</f>
        <v>100</v>
      </c>
    </row>
    <row r="27" spans="1:12" s="2" customFormat="1" ht="13.5" customHeight="1">
      <c r="A27" s="30"/>
      <c r="B27" s="4"/>
      <c r="C27" s="4"/>
      <c r="D27" s="4"/>
      <c r="E27" s="162" t="s">
        <v>277</v>
      </c>
      <c r="F27" s="42" t="s">
        <v>239</v>
      </c>
      <c r="G27" s="4" t="s">
        <v>565</v>
      </c>
      <c r="H27" s="24">
        <v>50000</v>
      </c>
      <c r="I27" s="24">
        <v>50000</v>
      </c>
      <c r="J27" s="24">
        <v>48972</v>
      </c>
      <c r="K27" s="150">
        <v>0</v>
      </c>
      <c r="L27" s="313">
        <f>K27/J27*100</f>
        <v>0</v>
      </c>
    </row>
    <row r="28" spans="1:12" s="18" customFormat="1" ht="25.5">
      <c r="A28" s="52" t="s">
        <v>320</v>
      </c>
      <c r="B28" s="21" t="s">
        <v>353</v>
      </c>
      <c r="C28" s="21" t="s">
        <v>320</v>
      </c>
      <c r="D28" s="21" t="s">
        <v>320</v>
      </c>
      <c r="E28" s="21"/>
      <c r="F28" s="21" t="s">
        <v>320</v>
      </c>
      <c r="G28" s="61" t="s">
        <v>506</v>
      </c>
      <c r="H28" s="22">
        <f>H29+H30+H31+H32+H33+H35+H36+H37+H39</f>
        <v>50005</v>
      </c>
      <c r="I28" s="22">
        <f>I29+I30+I31+I32+I33+I35+I36+I37+I39</f>
        <v>50005</v>
      </c>
      <c r="J28" s="22">
        <f>J29+J30+J31+J32+J33+J34+J35+J36+J37+J39</f>
        <v>42453</v>
      </c>
      <c r="K28" s="22">
        <f>K29+K30+K31+K32+K33+K34+K35+K36+K37+K39</f>
        <v>6339.44</v>
      </c>
      <c r="L28" s="320">
        <f>K28/J28*100</f>
        <v>14.932843379737593</v>
      </c>
    </row>
    <row r="29" spans="1:12" s="66" customFormat="1" ht="12.75">
      <c r="A29" s="63" t="s">
        <v>320</v>
      </c>
      <c r="B29" s="64" t="s">
        <v>320</v>
      </c>
      <c r="C29" s="64" t="s">
        <v>320</v>
      </c>
      <c r="D29" s="162" t="s">
        <v>324</v>
      </c>
      <c r="E29" s="162" t="s">
        <v>330</v>
      </c>
      <c r="F29" s="162" t="s">
        <v>326</v>
      </c>
      <c r="G29" s="162" t="s">
        <v>465</v>
      </c>
      <c r="H29" s="165">
        <v>5</v>
      </c>
      <c r="I29" s="165">
        <v>5</v>
      </c>
      <c r="J29" s="165">
        <v>5</v>
      </c>
      <c r="K29" s="165">
        <v>3.56</v>
      </c>
      <c r="L29" s="315">
        <f>K29/J29*100</f>
        <v>71.2</v>
      </c>
    </row>
    <row r="30" spans="1:12" s="18" customFormat="1" ht="25.5">
      <c r="A30" s="52"/>
      <c r="B30" s="53"/>
      <c r="C30" s="53"/>
      <c r="D30" s="94" t="s">
        <v>324</v>
      </c>
      <c r="E30" s="94" t="s">
        <v>510</v>
      </c>
      <c r="F30" s="94" t="s">
        <v>326</v>
      </c>
      <c r="G30" s="226" t="s">
        <v>9</v>
      </c>
      <c r="H30" s="148">
        <v>400</v>
      </c>
      <c r="I30" s="148">
        <v>400</v>
      </c>
      <c r="J30" s="148">
        <v>400</v>
      </c>
      <c r="K30" s="148">
        <v>174.91</v>
      </c>
      <c r="L30" s="315">
        <f aca="true" t="shared" si="1" ref="L30:L37">K30/J30*100</f>
        <v>43.7275</v>
      </c>
    </row>
    <row r="31" spans="1:12" s="2" customFormat="1" ht="25.5">
      <c r="A31" s="30" t="s">
        <v>320</v>
      </c>
      <c r="B31" s="4" t="s">
        <v>320</v>
      </c>
      <c r="C31" s="4" t="s">
        <v>320</v>
      </c>
      <c r="D31" s="4" t="s">
        <v>324</v>
      </c>
      <c r="E31" s="4" t="s">
        <v>334</v>
      </c>
      <c r="F31" s="4" t="s">
        <v>326</v>
      </c>
      <c r="G31" s="42" t="s">
        <v>597</v>
      </c>
      <c r="H31" s="24">
        <v>30</v>
      </c>
      <c r="I31" s="24">
        <v>30</v>
      </c>
      <c r="J31" s="24">
        <v>280</v>
      </c>
      <c r="K31" s="24">
        <v>272.52</v>
      </c>
      <c r="L31" s="315">
        <f t="shared" si="1"/>
        <v>97.32857142857142</v>
      </c>
    </row>
    <row r="32" spans="1:12" s="2" customFormat="1" ht="12.75">
      <c r="A32" s="30" t="s">
        <v>320</v>
      </c>
      <c r="B32" s="4" t="s">
        <v>320</v>
      </c>
      <c r="C32" s="4" t="s">
        <v>320</v>
      </c>
      <c r="D32" s="4" t="s">
        <v>324</v>
      </c>
      <c r="E32" s="4" t="s">
        <v>340</v>
      </c>
      <c r="F32" s="4" t="s">
        <v>326</v>
      </c>
      <c r="G32" s="4" t="s">
        <v>469</v>
      </c>
      <c r="H32" s="24">
        <v>400</v>
      </c>
      <c r="I32" s="24">
        <v>400</v>
      </c>
      <c r="J32" s="24">
        <v>400</v>
      </c>
      <c r="K32" s="24">
        <v>0</v>
      </c>
      <c r="L32" s="315">
        <f t="shared" si="1"/>
        <v>0</v>
      </c>
    </row>
    <row r="33" spans="1:12" s="2" customFormat="1" ht="25.5">
      <c r="A33" s="30" t="s">
        <v>320</v>
      </c>
      <c r="B33" s="4" t="s">
        <v>320</v>
      </c>
      <c r="C33" s="4" t="s">
        <v>320</v>
      </c>
      <c r="D33" s="4" t="s">
        <v>324</v>
      </c>
      <c r="E33" s="4" t="s">
        <v>485</v>
      </c>
      <c r="F33" s="4" t="s">
        <v>326</v>
      </c>
      <c r="G33" s="291" t="s">
        <v>598</v>
      </c>
      <c r="H33" s="24">
        <v>13000</v>
      </c>
      <c r="I33" s="24">
        <v>12672</v>
      </c>
      <c r="J33" s="24">
        <v>4740</v>
      </c>
      <c r="K33" s="24">
        <v>4739.05</v>
      </c>
      <c r="L33" s="315">
        <f t="shared" si="1"/>
        <v>99.97995780590718</v>
      </c>
    </row>
    <row r="34" spans="1:12" s="2" customFormat="1" ht="12.75">
      <c r="A34" s="30" t="s">
        <v>320</v>
      </c>
      <c r="B34" s="4" t="s">
        <v>320</v>
      </c>
      <c r="C34" s="4" t="s">
        <v>320</v>
      </c>
      <c r="D34" s="4" t="s">
        <v>324</v>
      </c>
      <c r="E34" s="4" t="s">
        <v>343</v>
      </c>
      <c r="F34" s="4" t="s">
        <v>326</v>
      </c>
      <c r="G34" s="42" t="s">
        <v>566</v>
      </c>
      <c r="H34" s="24">
        <v>0</v>
      </c>
      <c r="I34" s="24">
        <v>0</v>
      </c>
      <c r="J34" s="24">
        <v>130</v>
      </c>
      <c r="K34" s="24">
        <v>0</v>
      </c>
      <c r="L34" s="315">
        <f>K34/J34*100</f>
        <v>0</v>
      </c>
    </row>
    <row r="35" spans="1:12" s="2" customFormat="1" ht="25.5">
      <c r="A35" s="30" t="s">
        <v>320</v>
      </c>
      <c r="B35" s="4" t="s">
        <v>320</v>
      </c>
      <c r="C35" s="4" t="s">
        <v>320</v>
      </c>
      <c r="D35" s="4" t="s">
        <v>324</v>
      </c>
      <c r="E35" s="4" t="s">
        <v>271</v>
      </c>
      <c r="F35" s="4" t="s">
        <v>326</v>
      </c>
      <c r="G35" s="42" t="s">
        <v>10</v>
      </c>
      <c r="H35" s="24">
        <v>0</v>
      </c>
      <c r="I35" s="24">
        <v>300</v>
      </c>
      <c r="J35" s="24">
        <v>300</v>
      </c>
      <c r="K35" s="24">
        <v>300</v>
      </c>
      <c r="L35" s="315">
        <f>K35/J35*100</f>
        <v>100</v>
      </c>
    </row>
    <row r="36" spans="1:12" s="2" customFormat="1" ht="12.75">
      <c r="A36" s="30" t="s">
        <v>320</v>
      </c>
      <c r="B36" s="4" t="s">
        <v>320</v>
      </c>
      <c r="C36" s="4" t="s">
        <v>320</v>
      </c>
      <c r="D36" s="4" t="s">
        <v>324</v>
      </c>
      <c r="E36" s="4" t="s">
        <v>507</v>
      </c>
      <c r="F36" s="4" t="s">
        <v>326</v>
      </c>
      <c r="G36" s="4" t="s">
        <v>470</v>
      </c>
      <c r="H36" s="24">
        <v>370</v>
      </c>
      <c r="I36" s="24">
        <v>398</v>
      </c>
      <c r="J36" s="24">
        <v>398</v>
      </c>
      <c r="K36" s="24">
        <v>397.2</v>
      </c>
      <c r="L36" s="315">
        <f t="shared" si="1"/>
        <v>99.79899497487436</v>
      </c>
    </row>
    <row r="37" spans="1:12" s="2" customFormat="1" ht="15" customHeight="1" thickBot="1">
      <c r="A37" s="30" t="s">
        <v>320</v>
      </c>
      <c r="B37" s="4" t="s">
        <v>320</v>
      </c>
      <c r="C37" s="4" t="s">
        <v>320</v>
      </c>
      <c r="D37" s="4" t="s">
        <v>324</v>
      </c>
      <c r="E37" s="4" t="s">
        <v>348</v>
      </c>
      <c r="F37" s="4" t="s">
        <v>326</v>
      </c>
      <c r="G37" s="42" t="s">
        <v>567</v>
      </c>
      <c r="H37" s="24">
        <v>800</v>
      </c>
      <c r="I37" s="24">
        <v>800</v>
      </c>
      <c r="J37" s="24">
        <v>800</v>
      </c>
      <c r="K37" s="24">
        <v>452.2</v>
      </c>
      <c r="L37" s="315">
        <f t="shared" si="1"/>
        <v>56.525000000000006</v>
      </c>
    </row>
    <row r="38" spans="1:12" s="1" customFormat="1" ht="38.25">
      <c r="A38" s="26" t="s">
        <v>29</v>
      </c>
      <c r="B38" s="27" t="s">
        <v>28</v>
      </c>
      <c r="C38" s="27" t="s">
        <v>30</v>
      </c>
      <c r="D38" s="27" t="s">
        <v>31</v>
      </c>
      <c r="E38" s="27" t="s">
        <v>314</v>
      </c>
      <c r="F38" s="27" t="s">
        <v>315</v>
      </c>
      <c r="G38" s="27" t="s">
        <v>316</v>
      </c>
      <c r="H38" s="28" t="s">
        <v>317</v>
      </c>
      <c r="I38" s="200" t="s">
        <v>251</v>
      </c>
      <c r="J38" s="28" t="s">
        <v>318</v>
      </c>
      <c r="K38" s="28" t="s">
        <v>319</v>
      </c>
      <c r="L38" s="271" t="s">
        <v>32</v>
      </c>
    </row>
    <row r="39" spans="1:12" s="2" customFormat="1" ht="12.75">
      <c r="A39" s="30" t="s">
        <v>320</v>
      </c>
      <c r="B39" s="4" t="s">
        <v>320</v>
      </c>
      <c r="C39" s="4" t="s">
        <v>320</v>
      </c>
      <c r="D39" s="4" t="s">
        <v>324</v>
      </c>
      <c r="E39" s="64" t="s">
        <v>273</v>
      </c>
      <c r="F39" s="4"/>
      <c r="G39" s="64" t="s">
        <v>177</v>
      </c>
      <c r="H39" s="65">
        <f>SUM(H40)</f>
        <v>35000</v>
      </c>
      <c r="I39" s="65">
        <f>SUM(I40)</f>
        <v>35000</v>
      </c>
      <c r="J39" s="65">
        <f>SUM(J40)</f>
        <v>35000</v>
      </c>
      <c r="K39" s="65">
        <f>SUM(K40)</f>
        <v>0</v>
      </c>
      <c r="L39" s="318">
        <f>K39/J39*100</f>
        <v>0</v>
      </c>
    </row>
    <row r="40" spans="1:12" s="2" customFormat="1" ht="12.75">
      <c r="A40" s="30"/>
      <c r="B40" s="4"/>
      <c r="C40" s="4"/>
      <c r="D40" s="4"/>
      <c r="E40" s="162" t="s">
        <v>218</v>
      </c>
      <c r="F40" s="162" t="s">
        <v>239</v>
      </c>
      <c r="G40" s="162" t="s">
        <v>219</v>
      </c>
      <c r="H40" s="165">
        <v>35000</v>
      </c>
      <c r="I40" s="165">
        <v>35000</v>
      </c>
      <c r="J40" s="165">
        <v>35000</v>
      </c>
      <c r="K40" s="230">
        <v>0</v>
      </c>
      <c r="L40" s="313">
        <f>K40/J40*100</f>
        <v>0</v>
      </c>
    </row>
    <row r="41" spans="1:12" s="18" customFormat="1" ht="25.5" customHeight="1">
      <c r="A41" s="52" t="s">
        <v>320</v>
      </c>
      <c r="B41" s="21" t="s">
        <v>478</v>
      </c>
      <c r="C41" s="21" t="s">
        <v>322</v>
      </c>
      <c r="D41" s="21" t="s">
        <v>320</v>
      </c>
      <c r="E41" s="21" t="s">
        <v>320</v>
      </c>
      <c r="F41" s="21" t="s">
        <v>320</v>
      </c>
      <c r="G41" s="21" t="s">
        <v>220</v>
      </c>
      <c r="H41" s="22">
        <f>H42+H60+H65</f>
        <v>12213</v>
      </c>
      <c r="I41" s="22">
        <f>I42+I60+I65</f>
        <v>12213</v>
      </c>
      <c r="J41" s="22">
        <f>J42+J60+J65</f>
        <v>12213</v>
      </c>
      <c r="K41" s="22">
        <f>K42+K60+K65</f>
        <v>775.83</v>
      </c>
      <c r="L41" s="33">
        <f>K41/J41*100</f>
        <v>6.3524932449029725</v>
      </c>
    </row>
    <row r="42" spans="1:12" s="18" customFormat="1" ht="12.75">
      <c r="A42" s="52"/>
      <c r="B42" s="53"/>
      <c r="C42" s="53"/>
      <c r="D42" s="53"/>
      <c r="E42" s="53" t="s">
        <v>242</v>
      </c>
      <c r="F42" s="53"/>
      <c r="G42" s="53" t="s">
        <v>187</v>
      </c>
      <c r="H42" s="54">
        <f>SUM(H43:H59)</f>
        <v>3373</v>
      </c>
      <c r="I42" s="54">
        <f>SUM(I43:I59)</f>
        <v>3373</v>
      </c>
      <c r="J42" s="54">
        <f>SUM(J43:J59)</f>
        <v>3373</v>
      </c>
      <c r="K42" s="54">
        <f>SUM(K43:K59)</f>
        <v>1.85</v>
      </c>
      <c r="L42" s="309">
        <f>K42/J42*100</f>
        <v>0.05484731692855026</v>
      </c>
    </row>
    <row r="43" spans="1:12" s="18" customFormat="1" ht="12.75">
      <c r="A43" s="52"/>
      <c r="B43" s="53"/>
      <c r="C43" s="53"/>
      <c r="D43" s="174" t="s">
        <v>508</v>
      </c>
      <c r="E43" s="174" t="s">
        <v>325</v>
      </c>
      <c r="F43" s="174" t="s">
        <v>286</v>
      </c>
      <c r="G43" s="174" t="s">
        <v>257</v>
      </c>
      <c r="H43" s="176">
        <v>2125</v>
      </c>
      <c r="I43" s="176">
        <v>2125</v>
      </c>
      <c r="J43" s="176">
        <v>2125</v>
      </c>
      <c r="K43" s="176">
        <v>0</v>
      </c>
      <c r="L43" s="310">
        <f>K43/J43*100</f>
        <v>0</v>
      </c>
    </row>
    <row r="44" spans="1:12" s="18" customFormat="1" ht="12.75">
      <c r="A44" s="52"/>
      <c r="B44" s="53"/>
      <c r="C44" s="53"/>
      <c r="D44" s="174" t="s">
        <v>508</v>
      </c>
      <c r="E44" s="174" t="s">
        <v>325</v>
      </c>
      <c r="F44" s="174" t="s">
        <v>288</v>
      </c>
      <c r="G44" s="174" t="s">
        <v>258</v>
      </c>
      <c r="H44" s="176">
        <v>375</v>
      </c>
      <c r="I44" s="176">
        <v>375</v>
      </c>
      <c r="J44" s="176">
        <v>375</v>
      </c>
      <c r="K44" s="176">
        <v>0</v>
      </c>
      <c r="L44" s="310">
        <f>K44/J44*100</f>
        <v>0</v>
      </c>
    </row>
    <row r="45" spans="1:12" s="18" customFormat="1" ht="12.75">
      <c r="A45" s="52"/>
      <c r="B45" s="53"/>
      <c r="C45" s="53"/>
      <c r="D45" s="174" t="s">
        <v>508</v>
      </c>
      <c r="E45" s="174" t="s">
        <v>327</v>
      </c>
      <c r="F45" s="174" t="s">
        <v>286</v>
      </c>
      <c r="G45" s="174" t="s">
        <v>355</v>
      </c>
      <c r="H45" s="176">
        <v>215</v>
      </c>
      <c r="I45" s="176">
        <v>215</v>
      </c>
      <c r="J45" s="176">
        <v>215</v>
      </c>
      <c r="K45" s="176">
        <v>0</v>
      </c>
      <c r="L45" s="310">
        <f>K45/J45*100</f>
        <v>0</v>
      </c>
    </row>
    <row r="46" spans="1:12" s="18" customFormat="1" ht="12.75">
      <c r="A46" s="52"/>
      <c r="B46" s="53"/>
      <c r="C46" s="53"/>
      <c r="D46" s="174" t="s">
        <v>508</v>
      </c>
      <c r="E46" s="174" t="s">
        <v>327</v>
      </c>
      <c r="F46" s="174" t="s">
        <v>288</v>
      </c>
      <c r="G46" s="174" t="s">
        <v>356</v>
      </c>
      <c r="H46" s="176">
        <v>35</v>
      </c>
      <c r="I46" s="176">
        <v>35</v>
      </c>
      <c r="J46" s="176">
        <v>35</v>
      </c>
      <c r="K46" s="176">
        <v>0</v>
      </c>
      <c r="L46" s="310">
        <f>K46/J46*100</f>
        <v>0</v>
      </c>
    </row>
    <row r="47" spans="1:12" s="18" customFormat="1" ht="12.75">
      <c r="A47" s="52"/>
      <c r="B47" s="53"/>
      <c r="C47" s="53"/>
      <c r="D47" s="174" t="s">
        <v>508</v>
      </c>
      <c r="E47" s="174" t="s">
        <v>328</v>
      </c>
      <c r="F47" s="174" t="s">
        <v>286</v>
      </c>
      <c r="G47" s="174" t="s">
        <v>357</v>
      </c>
      <c r="H47" s="176">
        <v>30</v>
      </c>
      <c r="I47" s="176">
        <v>30</v>
      </c>
      <c r="J47" s="176">
        <v>30</v>
      </c>
      <c r="K47" s="176">
        <v>0</v>
      </c>
      <c r="L47" s="310">
        <f>K47/J47*100</f>
        <v>0</v>
      </c>
    </row>
    <row r="48" spans="1:12" s="18" customFormat="1" ht="12.75">
      <c r="A48" s="52"/>
      <c r="B48" s="53"/>
      <c r="C48" s="53"/>
      <c r="D48" s="174" t="s">
        <v>508</v>
      </c>
      <c r="E48" s="174" t="s">
        <v>328</v>
      </c>
      <c r="F48" s="174" t="s">
        <v>288</v>
      </c>
      <c r="G48" s="174" t="s">
        <v>358</v>
      </c>
      <c r="H48" s="176">
        <v>5</v>
      </c>
      <c r="I48" s="176">
        <v>5</v>
      </c>
      <c r="J48" s="176">
        <v>5</v>
      </c>
      <c r="K48" s="176">
        <v>0</v>
      </c>
      <c r="L48" s="310">
        <f aca="true" t="shared" si="2" ref="L48:L73">K48/J48*100</f>
        <v>0</v>
      </c>
    </row>
    <row r="49" spans="1:12" s="18" customFormat="1" ht="12.75">
      <c r="A49" s="52"/>
      <c r="B49" s="53"/>
      <c r="C49" s="53"/>
      <c r="D49" s="174" t="s">
        <v>508</v>
      </c>
      <c r="E49" s="174" t="s">
        <v>329</v>
      </c>
      <c r="F49" s="174" t="s">
        <v>286</v>
      </c>
      <c r="G49" s="174" t="s">
        <v>359</v>
      </c>
      <c r="H49" s="176">
        <v>300</v>
      </c>
      <c r="I49" s="176">
        <v>300</v>
      </c>
      <c r="J49" s="176">
        <v>300</v>
      </c>
      <c r="K49" s="176">
        <v>0</v>
      </c>
      <c r="L49" s="310">
        <f t="shared" si="2"/>
        <v>0</v>
      </c>
    </row>
    <row r="50" spans="1:12" s="18" customFormat="1" ht="12.75">
      <c r="A50" s="52"/>
      <c r="B50" s="53"/>
      <c r="C50" s="53"/>
      <c r="D50" s="174" t="s">
        <v>508</v>
      </c>
      <c r="E50" s="174" t="s">
        <v>329</v>
      </c>
      <c r="F50" s="174" t="s">
        <v>288</v>
      </c>
      <c r="G50" s="174" t="s">
        <v>360</v>
      </c>
      <c r="H50" s="176">
        <v>50</v>
      </c>
      <c r="I50" s="176">
        <v>50</v>
      </c>
      <c r="J50" s="176">
        <v>50</v>
      </c>
      <c r="K50" s="176">
        <v>0</v>
      </c>
      <c r="L50" s="310">
        <f t="shared" si="2"/>
        <v>0</v>
      </c>
    </row>
    <row r="51" spans="1:12" s="18" customFormat="1" ht="12.75">
      <c r="A51" s="52"/>
      <c r="B51" s="53"/>
      <c r="C51" s="53"/>
      <c r="D51" s="174" t="s">
        <v>508</v>
      </c>
      <c r="E51" s="174" t="s">
        <v>330</v>
      </c>
      <c r="F51" s="174" t="s">
        <v>286</v>
      </c>
      <c r="G51" s="174" t="s">
        <v>361</v>
      </c>
      <c r="H51" s="176">
        <v>17</v>
      </c>
      <c r="I51" s="176">
        <v>17</v>
      </c>
      <c r="J51" s="176">
        <v>15</v>
      </c>
      <c r="K51" s="176">
        <v>0</v>
      </c>
      <c r="L51" s="310">
        <f t="shared" si="2"/>
        <v>0</v>
      </c>
    </row>
    <row r="52" spans="1:12" s="18" customFormat="1" ht="12.75">
      <c r="A52" s="52"/>
      <c r="B52" s="53"/>
      <c r="C52" s="53"/>
      <c r="D52" s="174" t="s">
        <v>508</v>
      </c>
      <c r="E52" s="174" t="s">
        <v>330</v>
      </c>
      <c r="F52" s="174" t="s">
        <v>288</v>
      </c>
      <c r="G52" s="174" t="s">
        <v>362</v>
      </c>
      <c r="H52" s="176">
        <v>3</v>
      </c>
      <c r="I52" s="176">
        <v>3</v>
      </c>
      <c r="J52" s="176">
        <v>3</v>
      </c>
      <c r="K52" s="176">
        <v>0</v>
      </c>
      <c r="L52" s="310">
        <f t="shared" si="2"/>
        <v>0</v>
      </c>
    </row>
    <row r="53" spans="1:12" s="18" customFormat="1" ht="12.75">
      <c r="A53" s="52"/>
      <c r="B53" s="53"/>
      <c r="C53" s="53"/>
      <c r="D53" s="174" t="s">
        <v>508</v>
      </c>
      <c r="E53" s="174" t="s">
        <v>330</v>
      </c>
      <c r="F53" s="174" t="s">
        <v>326</v>
      </c>
      <c r="G53" s="174" t="s">
        <v>568</v>
      </c>
      <c r="H53" s="176">
        <v>0</v>
      </c>
      <c r="I53" s="176">
        <v>0</v>
      </c>
      <c r="J53" s="176">
        <v>2</v>
      </c>
      <c r="K53" s="176">
        <v>1.85</v>
      </c>
      <c r="L53" s="310">
        <f>K53/J53*100</f>
        <v>92.5</v>
      </c>
    </row>
    <row r="54" spans="1:12" s="18" customFormat="1" ht="12.75">
      <c r="A54" s="52"/>
      <c r="B54" s="53"/>
      <c r="C54" s="53"/>
      <c r="D54" s="174" t="s">
        <v>508</v>
      </c>
      <c r="E54" s="174" t="s">
        <v>331</v>
      </c>
      <c r="F54" s="174" t="s">
        <v>286</v>
      </c>
      <c r="G54" s="174" t="s">
        <v>363</v>
      </c>
      <c r="H54" s="176">
        <v>65</v>
      </c>
      <c r="I54" s="176">
        <v>65</v>
      </c>
      <c r="J54" s="176">
        <v>65</v>
      </c>
      <c r="K54" s="176">
        <v>0</v>
      </c>
      <c r="L54" s="310">
        <f t="shared" si="2"/>
        <v>0</v>
      </c>
    </row>
    <row r="55" spans="1:12" s="18" customFormat="1" ht="12.75">
      <c r="A55" s="52"/>
      <c r="B55" s="53"/>
      <c r="C55" s="53"/>
      <c r="D55" s="174" t="s">
        <v>508</v>
      </c>
      <c r="E55" s="174" t="s">
        <v>331</v>
      </c>
      <c r="F55" s="174" t="s">
        <v>288</v>
      </c>
      <c r="G55" s="174" t="s">
        <v>364</v>
      </c>
      <c r="H55" s="176">
        <v>10</v>
      </c>
      <c r="I55" s="176">
        <v>10</v>
      </c>
      <c r="J55" s="176">
        <v>10</v>
      </c>
      <c r="K55" s="176">
        <v>0</v>
      </c>
      <c r="L55" s="310">
        <f t="shared" si="2"/>
        <v>0</v>
      </c>
    </row>
    <row r="56" spans="1:12" s="18" customFormat="1" ht="12.75">
      <c r="A56" s="52"/>
      <c r="B56" s="53"/>
      <c r="C56" s="53"/>
      <c r="D56" s="174" t="s">
        <v>508</v>
      </c>
      <c r="E56" s="174" t="s">
        <v>332</v>
      </c>
      <c r="F56" s="174" t="s">
        <v>286</v>
      </c>
      <c r="G56" s="174" t="s">
        <v>365</v>
      </c>
      <c r="H56" s="176">
        <v>22</v>
      </c>
      <c r="I56" s="176">
        <v>22</v>
      </c>
      <c r="J56" s="176">
        <v>22</v>
      </c>
      <c r="K56" s="176">
        <v>0</v>
      </c>
      <c r="L56" s="310">
        <f t="shared" si="2"/>
        <v>0</v>
      </c>
    </row>
    <row r="57" spans="1:12" s="18" customFormat="1" ht="12.75">
      <c r="A57" s="52"/>
      <c r="B57" s="53"/>
      <c r="C57" s="53"/>
      <c r="D57" s="174" t="s">
        <v>508</v>
      </c>
      <c r="E57" s="174" t="s">
        <v>332</v>
      </c>
      <c r="F57" s="174" t="s">
        <v>288</v>
      </c>
      <c r="G57" s="174" t="s">
        <v>366</v>
      </c>
      <c r="H57" s="176">
        <v>3</v>
      </c>
      <c r="I57" s="176">
        <v>3</v>
      </c>
      <c r="J57" s="176">
        <v>3</v>
      </c>
      <c r="K57" s="176">
        <v>0</v>
      </c>
      <c r="L57" s="310">
        <f t="shared" si="2"/>
        <v>0</v>
      </c>
    </row>
    <row r="58" spans="1:12" s="18" customFormat="1" ht="12.75">
      <c r="A58" s="52"/>
      <c r="B58" s="53"/>
      <c r="C58" s="53"/>
      <c r="D58" s="174" t="s">
        <v>508</v>
      </c>
      <c r="E58" s="174" t="s">
        <v>333</v>
      </c>
      <c r="F58" s="174" t="s">
        <v>286</v>
      </c>
      <c r="G58" s="174" t="s">
        <v>367</v>
      </c>
      <c r="H58" s="176">
        <v>100</v>
      </c>
      <c r="I58" s="176">
        <v>100</v>
      </c>
      <c r="J58" s="176">
        <v>100</v>
      </c>
      <c r="K58" s="176">
        <v>0</v>
      </c>
      <c r="L58" s="310">
        <f t="shared" si="2"/>
        <v>0</v>
      </c>
    </row>
    <row r="59" spans="1:12" s="18" customFormat="1" ht="12.75">
      <c r="A59" s="52"/>
      <c r="B59" s="53"/>
      <c r="C59" s="53"/>
      <c r="D59" s="174" t="s">
        <v>508</v>
      </c>
      <c r="E59" s="174" t="s">
        <v>333</v>
      </c>
      <c r="F59" s="174" t="s">
        <v>288</v>
      </c>
      <c r="G59" s="174" t="s">
        <v>368</v>
      </c>
      <c r="H59" s="176">
        <v>18</v>
      </c>
      <c r="I59" s="176">
        <v>18</v>
      </c>
      <c r="J59" s="176">
        <v>18</v>
      </c>
      <c r="K59" s="176">
        <v>0</v>
      </c>
      <c r="L59" s="310">
        <f t="shared" si="2"/>
        <v>0</v>
      </c>
    </row>
    <row r="60" spans="1:12" s="2" customFormat="1" ht="12.75">
      <c r="A60" s="223"/>
      <c r="B60" s="156"/>
      <c r="C60" s="156"/>
      <c r="D60" s="167" t="s">
        <v>508</v>
      </c>
      <c r="E60" s="167" t="s">
        <v>45</v>
      </c>
      <c r="F60" s="167" t="s">
        <v>326</v>
      </c>
      <c r="G60" s="167" t="s">
        <v>313</v>
      </c>
      <c r="H60" s="147">
        <f>SUM(H61:H64)</f>
        <v>3340</v>
      </c>
      <c r="I60" s="147">
        <f>SUM(I61:I64)</f>
        <v>3340</v>
      </c>
      <c r="J60" s="147">
        <f>SUM(J61:J64)</f>
        <v>3340</v>
      </c>
      <c r="K60" s="147">
        <f>SUM(K61:K64)</f>
        <v>773.98</v>
      </c>
      <c r="L60" s="294">
        <f t="shared" si="2"/>
        <v>23.17305389221557</v>
      </c>
    </row>
    <row r="61" spans="1:12" s="172" customFormat="1" ht="25.5">
      <c r="A61" s="30"/>
      <c r="B61" s="4"/>
      <c r="C61" s="4"/>
      <c r="D61" s="162" t="s">
        <v>508</v>
      </c>
      <c r="E61" s="162" t="s">
        <v>334</v>
      </c>
      <c r="F61" s="162" t="s">
        <v>326</v>
      </c>
      <c r="G61" s="170" t="s">
        <v>599</v>
      </c>
      <c r="H61" s="165">
        <v>700</v>
      </c>
      <c r="I61" s="165">
        <v>700</v>
      </c>
      <c r="J61" s="165">
        <v>700</v>
      </c>
      <c r="K61" s="165">
        <v>194.15</v>
      </c>
      <c r="L61" s="310">
        <f t="shared" si="2"/>
        <v>27.735714285714288</v>
      </c>
    </row>
    <row r="62" spans="1:12" s="172" customFormat="1" ht="25.5">
      <c r="A62" s="30"/>
      <c r="B62" s="4"/>
      <c r="C62" s="4"/>
      <c r="D62" s="162" t="s">
        <v>508</v>
      </c>
      <c r="E62" s="162" t="s">
        <v>342</v>
      </c>
      <c r="F62" s="162" t="s">
        <v>326</v>
      </c>
      <c r="G62" s="170" t="s">
        <v>600</v>
      </c>
      <c r="H62" s="165">
        <v>1500</v>
      </c>
      <c r="I62" s="165">
        <v>1500</v>
      </c>
      <c r="J62" s="165">
        <v>1500</v>
      </c>
      <c r="K62" s="165">
        <v>346.5</v>
      </c>
      <c r="L62" s="310">
        <f>K62/J62*100</f>
        <v>23.1</v>
      </c>
    </row>
    <row r="63" spans="1:12" s="172" customFormat="1" ht="12.75">
      <c r="A63" s="30"/>
      <c r="B63" s="4"/>
      <c r="C63" s="4"/>
      <c r="D63" s="162" t="s">
        <v>508</v>
      </c>
      <c r="E63" s="162" t="s">
        <v>271</v>
      </c>
      <c r="F63" s="162" t="s">
        <v>326</v>
      </c>
      <c r="G63" s="162" t="s">
        <v>371</v>
      </c>
      <c r="H63" s="165">
        <v>150</v>
      </c>
      <c r="I63" s="165">
        <v>150</v>
      </c>
      <c r="J63" s="165">
        <v>150</v>
      </c>
      <c r="K63" s="165">
        <v>0</v>
      </c>
      <c r="L63" s="310">
        <f>K63/J63*100</f>
        <v>0</v>
      </c>
    </row>
    <row r="64" spans="1:12" s="172" customFormat="1" ht="25.5">
      <c r="A64" s="30"/>
      <c r="B64" s="4"/>
      <c r="C64" s="4"/>
      <c r="D64" s="162" t="s">
        <v>508</v>
      </c>
      <c r="E64" s="162" t="s">
        <v>348</v>
      </c>
      <c r="F64" s="162" t="s">
        <v>326</v>
      </c>
      <c r="G64" s="170" t="s">
        <v>601</v>
      </c>
      <c r="H64" s="165">
        <v>990</v>
      </c>
      <c r="I64" s="165">
        <v>990</v>
      </c>
      <c r="J64" s="165">
        <v>990</v>
      </c>
      <c r="K64" s="165">
        <v>233.33</v>
      </c>
      <c r="L64" s="310">
        <f t="shared" si="2"/>
        <v>23.568686868686868</v>
      </c>
    </row>
    <row r="65" spans="1:12" s="2" customFormat="1" ht="12.75">
      <c r="A65" s="30" t="s">
        <v>320</v>
      </c>
      <c r="B65" s="4" t="s">
        <v>320</v>
      </c>
      <c r="C65" s="4" t="s">
        <v>320</v>
      </c>
      <c r="D65" s="4" t="s">
        <v>508</v>
      </c>
      <c r="E65" s="64" t="s">
        <v>273</v>
      </c>
      <c r="F65" s="4"/>
      <c r="G65" s="64" t="s">
        <v>177</v>
      </c>
      <c r="H65" s="65">
        <f>SUM(H66:H67)</f>
        <v>5500</v>
      </c>
      <c r="I65" s="65">
        <f>SUM(I66:I67)</f>
        <v>5500</v>
      </c>
      <c r="J65" s="65">
        <f>SUM(J66:J67)</f>
        <v>5500</v>
      </c>
      <c r="K65" s="65">
        <f>SUM(K66:K67)</f>
        <v>0</v>
      </c>
      <c r="L65" s="318">
        <f>K65/J65*100</f>
        <v>0</v>
      </c>
    </row>
    <row r="66" spans="1:12" s="2" customFormat="1" ht="15" customHeight="1">
      <c r="A66" s="30"/>
      <c r="B66" s="4"/>
      <c r="C66" s="4"/>
      <c r="D66" s="4"/>
      <c r="E66" s="162" t="s">
        <v>218</v>
      </c>
      <c r="F66" s="162" t="s">
        <v>239</v>
      </c>
      <c r="G66" s="170" t="s">
        <v>609</v>
      </c>
      <c r="H66" s="165">
        <v>2000</v>
      </c>
      <c r="I66" s="165">
        <v>2000</v>
      </c>
      <c r="J66" s="165">
        <v>2000</v>
      </c>
      <c r="K66" s="230">
        <v>0</v>
      </c>
      <c r="L66" s="313">
        <f>K66/J66*100</f>
        <v>0</v>
      </c>
    </row>
    <row r="67" spans="1:12" s="2" customFormat="1" ht="12.75">
      <c r="A67" s="30"/>
      <c r="B67" s="4"/>
      <c r="C67" s="4"/>
      <c r="D67" s="4"/>
      <c r="E67" s="162" t="s">
        <v>519</v>
      </c>
      <c r="F67" s="162" t="s">
        <v>239</v>
      </c>
      <c r="G67" s="170" t="s">
        <v>221</v>
      </c>
      <c r="H67" s="165">
        <v>3500</v>
      </c>
      <c r="I67" s="165">
        <v>3500</v>
      </c>
      <c r="J67" s="165">
        <v>3500</v>
      </c>
      <c r="K67" s="230">
        <v>0</v>
      </c>
      <c r="L67" s="313">
        <f>K67/J67*100</f>
        <v>0</v>
      </c>
    </row>
    <row r="68" spans="1:12" s="2" customFormat="1" ht="12.75">
      <c r="A68" s="63" t="s">
        <v>500</v>
      </c>
      <c r="B68" s="64" t="s">
        <v>478</v>
      </c>
      <c r="C68" s="254" t="s">
        <v>353</v>
      </c>
      <c r="D68" s="254" t="s">
        <v>508</v>
      </c>
      <c r="E68" s="254"/>
      <c r="F68" s="254"/>
      <c r="G68" s="254" t="s">
        <v>370</v>
      </c>
      <c r="H68" s="255">
        <f>SUM(H69:H83)</f>
        <v>2000</v>
      </c>
      <c r="I68" s="255">
        <f>SUM(I69:I83)</f>
        <v>2000</v>
      </c>
      <c r="J68" s="255">
        <f>SUM(J69:J83)</f>
        <v>2000</v>
      </c>
      <c r="K68" s="255">
        <f>SUM(K69:K83)</f>
        <v>489.23</v>
      </c>
      <c r="L68" s="206">
        <f>K68/J68*100</f>
        <v>24.4615</v>
      </c>
    </row>
    <row r="69" spans="1:12" s="172" customFormat="1" ht="13.5" thickBot="1">
      <c r="A69" s="231"/>
      <c r="B69" s="162"/>
      <c r="C69" s="162"/>
      <c r="D69" s="162" t="s">
        <v>508</v>
      </c>
      <c r="E69" s="162" t="s">
        <v>510</v>
      </c>
      <c r="F69" s="4" t="s">
        <v>286</v>
      </c>
      <c r="G69" s="42" t="s">
        <v>222</v>
      </c>
      <c r="H69" s="165">
        <v>300</v>
      </c>
      <c r="I69" s="165">
        <v>300</v>
      </c>
      <c r="J69" s="165">
        <v>280</v>
      </c>
      <c r="K69" s="165">
        <v>61.44</v>
      </c>
      <c r="L69" s="310">
        <f>K69/J69*100</f>
        <v>21.942857142857143</v>
      </c>
    </row>
    <row r="70" spans="1:12" s="1" customFormat="1" ht="38.25">
      <c r="A70" s="26" t="s">
        <v>29</v>
      </c>
      <c r="B70" s="27" t="s">
        <v>28</v>
      </c>
      <c r="C70" s="27" t="s">
        <v>30</v>
      </c>
      <c r="D70" s="27" t="s">
        <v>31</v>
      </c>
      <c r="E70" s="27" t="s">
        <v>314</v>
      </c>
      <c r="F70" s="27" t="s">
        <v>315</v>
      </c>
      <c r="G70" s="27" t="s">
        <v>316</v>
      </c>
      <c r="H70" s="28" t="s">
        <v>317</v>
      </c>
      <c r="I70" s="200" t="s">
        <v>251</v>
      </c>
      <c r="J70" s="28" t="s">
        <v>318</v>
      </c>
      <c r="K70" s="28" t="s">
        <v>319</v>
      </c>
      <c r="L70" s="271" t="s">
        <v>32</v>
      </c>
    </row>
    <row r="71" spans="1:12" s="172" customFormat="1" ht="12.75">
      <c r="A71" s="231"/>
      <c r="B71" s="162"/>
      <c r="C71" s="162"/>
      <c r="D71" s="162" t="s">
        <v>508</v>
      </c>
      <c r="E71" s="162" t="s">
        <v>510</v>
      </c>
      <c r="F71" s="4" t="s">
        <v>288</v>
      </c>
      <c r="G71" s="42" t="s">
        <v>223</v>
      </c>
      <c r="H71" s="165">
        <v>65</v>
      </c>
      <c r="I71" s="165">
        <v>65</v>
      </c>
      <c r="J71" s="165">
        <v>65</v>
      </c>
      <c r="K71" s="165">
        <v>10.84</v>
      </c>
      <c r="L71" s="310">
        <f>K71/J71*100</f>
        <v>16.676923076923078</v>
      </c>
    </row>
    <row r="72" spans="1:12" s="172" customFormat="1" ht="25.5">
      <c r="A72" s="231"/>
      <c r="B72" s="162"/>
      <c r="C72" s="162"/>
      <c r="D72" s="162" t="s">
        <v>508</v>
      </c>
      <c r="E72" s="162" t="s">
        <v>510</v>
      </c>
      <c r="F72" s="162" t="s">
        <v>326</v>
      </c>
      <c r="G72" s="170" t="s">
        <v>602</v>
      </c>
      <c r="H72" s="165">
        <v>85</v>
      </c>
      <c r="I72" s="165">
        <v>85</v>
      </c>
      <c r="J72" s="165">
        <v>105</v>
      </c>
      <c r="K72" s="165">
        <v>0</v>
      </c>
      <c r="L72" s="310">
        <f t="shared" si="2"/>
        <v>0</v>
      </c>
    </row>
    <row r="73" spans="1:12" s="66" customFormat="1" ht="12.75">
      <c r="A73" s="63"/>
      <c r="B73" s="64"/>
      <c r="C73" s="64"/>
      <c r="D73" s="162" t="s">
        <v>508</v>
      </c>
      <c r="E73" s="162" t="s">
        <v>334</v>
      </c>
      <c r="F73" s="162" t="s">
        <v>286</v>
      </c>
      <c r="G73" s="170" t="s">
        <v>225</v>
      </c>
      <c r="H73" s="165">
        <v>310</v>
      </c>
      <c r="I73" s="165">
        <v>310</v>
      </c>
      <c r="J73" s="165">
        <v>310</v>
      </c>
      <c r="K73" s="165">
        <v>103.64</v>
      </c>
      <c r="L73" s="310">
        <f t="shared" si="2"/>
        <v>33.43225806451613</v>
      </c>
    </row>
    <row r="74" spans="1:12" s="66" customFormat="1" ht="12.75">
      <c r="A74" s="63"/>
      <c r="B74" s="64"/>
      <c r="C74" s="64"/>
      <c r="D74" s="162" t="s">
        <v>508</v>
      </c>
      <c r="E74" s="162" t="s">
        <v>334</v>
      </c>
      <c r="F74" s="162" t="s">
        <v>288</v>
      </c>
      <c r="G74" s="170" t="s">
        <v>226</v>
      </c>
      <c r="H74" s="165">
        <v>90</v>
      </c>
      <c r="I74" s="165">
        <v>90</v>
      </c>
      <c r="J74" s="165">
        <v>90</v>
      </c>
      <c r="K74" s="165">
        <v>18.29</v>
      </c>
      <c r="L74" s="310">
        <f>K74/J74*100</f>
        <v>20.322222222222223</v>
      </c>
    </row>
    <row r="75" spans="1:12" s="66" customFormat="1" ht="25.5">
      <c r="A75" s="63"/>
      <c r="B75" s="64"/>
      <c r="C75" s="64"/>
      <c r="D75" s="162" t="s">
        <v>508</v>
      </c>
      <c r="E75" s="162" t="s">
        <v>334</v>
      </c>
      <c r="F75" s="162" t="s">
        <v>326</v>
      </c>
      <c r="G75" s="170" t="s">
        <v>603</v>
      </c>
      <c r="H75" s="165">
        <v>200</v>
      </c>
      <c r="I75" s="165">
        <v>200</v>
      </c>
      <c r="J75" s="165">
        <v>200</v>
      </c>
      <c r="K75" s="165">
        <v>60.6</v>
      </c>
      <c r="L75" s="310">
        <f>K75/J75*100</f>
        <v>30.3</v>
      </c>
    </row>
    <row r="76" spans="1:12" s="126" customFormat="1" ht="12.75">
      <c r="A76" s="122"/>
      <c r="B76" s="123"/>
      <c r="C76" s="123"/>
      <c r="D76" s="124" t="s">
        <v>508</v>
      </c>
      <c r="E76" s="127" t="s">
        <v>336</v>
      </c>
      <c r="F76" s="127" t="s">
        <v>286</v>
      </c>
      <c r="G76" s="127" t="s">
        <v>227</v>
      </c>
      <c r="H76" s="125">
        <v>200</v>
      </c>
      <c r="I76" s="125">
        <v>200</v>
      </c>
      <c r="J76" s="125">
        <v>172</v>
      </c>
      <c r="K76" s="125">
        <v>0</v>
      </c>
      <c r="L76" s="310">
        <f>K76/J76*100</f>
        <v>0</v>
      </c>
    </row>
    <row r="77" spans="1:12" s="126" customFormat="1" ht="12.75">
      <c r="A77" s="122"/>
      <c r="B77" s="123"/>
      <c r="C77" s="123"/>
      <c r="D77" s="124" t="s">
        <v>508</v>
      </c>
      <c r="E77" s="127" t="s">
        <v>336</v>
      </c>
      <c r="F77" s="127" t="s">
        <v>288</v>
      </c>
      <c r="G77" s="127" t="s">
        <v>228</v>
      </c>
      <c r="H77" s="125">
        <v>45</v>
      </c>
      <c r="I77" s="125">
        <v>45</v>
      </c>
      <c r="J77" s="125">
        <v>45</v>
      </c>
      <c r="K77" s="125">
        <v>0</v>
      </c>
      <c r="L77" s="310">
        <f>K77/J77*100</f>
        <v>0</v>
      </c>
    </row>
    <row r="78" spans="1:12" s="126" customFormat="1" ht="12.75">
      <c r="A78" s="122"/>
      <c r="B78" s="123"/>
      <c r="C78" s="123"/>
      <c r="D78" s="124" t="s">
        <v>508</v>
      </c>
      <c r="E78" s="127" t="s">
        <v>336</v>
      </c>
      <c r="F78" s="127" t="s">
        <v>326</v>
      </c>
      <c r="G78" s="292" t="s">
        <v>229</v>
      </c>
      <c r="H78" s="125">
        <v>55</v>
      </c>
      <c r="I78" s="125">
        <v>55</v>
      </c>
      <c r="J78" s="125">
        <v>83</v>
      </c>
      <c r="K78" s="125">
        <v>82.4</v>
      </c>
      <c r="L78" s="310">
        <f>K78/J78*100</f>
        <v>99.27710843373495</v>
      </c>
    </row>
    <row r="79" spans="1:12" s="126" customFormat="1" ht="12.75">
      <c r="A79" s="122"/>
      <c r="B79" s="123"/>
      <c r="C79" s="123"/>
      <c r="D79" s="124" t="s">
        <v>508</v>
      </c>
      <c r="E79" s="127" t="s">
        <v>246</v>
      </c>
      <c r="F79" s="127" t="s">
        <v>326</v>
      </c>
      <c r="G79" s="127" t="s">
        <v>569</v>
      </c>
      <c r="H79" s="125">
        <v>240</v>
      </c>
      <c r="I79" s="125">
        <v>240</v>
      </c>
      <c r="J79" s="125">
        <v>240</v>
      </c>
      <c r="K79" s="125">
        <f>71.73+28.29</f>
        <v>100.02000000000001</v>
      </c>
      <c r="L79" s="310">
        <f>K79/J79*100</f>
        <v>41.675000000000004</v>
      </c>
    </row>
    <row r="80" spans="1:12" s="66" customFormat="1" ht="12.75">
      <c r="A80" s="63"/>
      <c r="B80" s="64"/>
      <c r="C80" s="64"/>
      <c r="D80" s="162" t="s">
        <v>508</v>
      </c>
      <c r="E80" s="162" t="s">
        <v>23</v>
      </c>
      <c r="F80" s="162" t="s">
        <v>326</v>
      </c>
      <c r="G80" s="162" t="s">
        <v>604</v>
      </c>
      <c r="H80" s="165">
        <v>250</v>
      </c>
      <c r="I80" s="165">
        <v>250</v>
      </c>
      <c r="J80" s="165">
        <v>250</v>
      </c>
      <c r="K80" s="165">
        <v>13</v>
      </c>
      <c r="L80" s="310">
        <f>K80/J80*100</f>
        <v>5.2</v>
      </c>
    </row>
    <row r="81" spans="1:12" s="66" customFormat="1" ht="12.75">
      <c r="A81" s="63"/>
      <c r="B81" s="64"/>
      <c r="C81" s="64"/>
      <c r="D81" s="162" t="s">
        <v>508</v>
      </c>
      <c r="E81" s="162" t="s">
        <v>507</v>
      </c>
      <c r="F81" s="162" t="s">
        <v>286</v>
      </c>
      <c r="G81" s="162" t="s">
        <v>446</v>
      </c>
      <c r="H81" s="165">
        <v>100</v>
      </c>
      <c r="I81" s="165">
        <v>100</v>
      </c>
      <c r="J81" s="165">
        <v>100</v>
      </c>
      <c r="K81" s="165">
        <v>0</v>
      </c>
      <c r="L81" s="313">
        <f>K81/J81*100</f>
        <v>0</v>
      </c>
    </row>
    <row r="82" spans="1:12" s="66" customFormat="1" ht="12.75">
      <c r="A82" s="63"/>
      <c r="B82" s="64"/>
      <c r="C82" s="64"/>
      <c r="D82" s="162" t="s">
        <v>508</v>
      </c>
      <c r="E82" s="162" t="s">
        <v>507</v>
      </c>
      <c r="F82" s="162" t="s">
        <v>288</v>
      </c>
      <c r="G82" s="162" t="s">
        <v>447</v>
      </c>
      <c r="H82" s="165">
        <v>21</v>
      </c>
      <c r="I82" s="165">
        <v>21</v>
      </c>
      <c r="J82" s="165">
        <v>21</v>
      </c>
      <c r="K82" s="165">
        <v>0</v>
      </c>
      <c r="L82" s="313">
        <f>K82/J82*100</f>
        <v>0</v>
      </c>
    </row>
    <row r="83" spans="1:12" s="66" customFormat="1" ht="12.75">
      <c r="A83" s="63"/>
      <c r="B83" s="64"/>
      <c r="C83" s="64"/>
      <c r="D83" s="162" t="s">
        <v>508</v>
      </c>
      <c r="E83" s="162" t="s">
        <v>507</v>
      </c>
      <c r="F83" s="162" t="s">
        <v>326</v>
      </c>
      <c r="G83" s="162" t="s">
        <v>372</v>
      </c>
      <c r="H83" s="165">
        <v>39</v>
      </c>
      <c r="I83" s="165">
        <v>39</v>
      </c>
      <c r="J83" s="165">
        <v>39</v>
      </c>
      <c r="K83" s="165">
        <v>39</v>
      </c>
      <c r="L83" s="313">
        <f>K83/J83*100</f>
        <v>100</v>
      </c>
    </row>
    <row r="84" spans="1:12" s="66" customFormat="1" ht="12.75">
      <c r="A84" s="63" t="s">
        <v>500</v>
      </c>
      <c r="B84" s="64" t="s">
        <v>478</v>
      </c>
      <c r="C84" s="254" t="s">
        <v>478</v>
      </c>
      <c r="D84" s="21" t="s">
        <v>509</v>
      </c>
      <c r="E84" s="254"/>
      <c r="F84" s="254"/>
      <c r="G84" s="254" t="s">
        <v>373</v>
      </c>
      <c r="H84" s="255">
        <f>SUM(H85:H91)</f>
        <v>5160</v>
      </c>
      <c r="I84" s="255">
        <f>SUM(I85:I91)</f>
        <v>5160</v>
      </c>
      <c r="J84" s="255">
        <f>SUM(J85:J91)</f>
        <v>6060</v>
      </c>
      <c r="K84" s="255">
        <f>SUM(K85:K91)</f>
        <v>4181.4</v>
      </c>
      <c r="L84" s="262">
        <f aca="true" t="shared" si="3" ref="L84:L97">K84/J84*100</f>
        <v>69</v>
      </c>
    </row>
    <row r="85" spans="1:12" s="18" customFormat="1" ht="12.75">
      <c r="A85" s="34"/>
      <c r="B85" s="3"/>
      <c r="C85" s="3"/>
      <c r="D85" s="162" t="s">
        <v>509</v>
      </c>
      <c r="E85" s="162" t="s">
        <v>330</v>
      </c>
      <c r="F85" s="162" t="s">
        <v>326</v>
      </c>
      <c r="G85" s="162" t="s">
        <v>64</v>
      </c>
      <c r="H85" s="165">
        <v>10</v>
      </c>
      <c r="I85" s="165">
        <v>10</v>
      </c>
      <c r="J85" s="165">
        <v>10</v>
      </c>
      <c r="K85" s="165">
        <v>0</v>
      </c>
      <c r="L85" s="313">
        <f t="shared" si="3"/>
        <v>0</v>
      </c>
    </row>
    <row r="86" spans="1:12" s="18" customFormat="1" ht="12.75">
      <c r="A86" s="34"/>
      <c r="B86" s="3"/>
      <c r="C86" s="3"/>
      <c r="D86" s="162" t="s">
        <v>509</v>
      </c>
      <c r="E86" s="4" t="s">
        <v>334</v>
      </c>
      <c r="F86" s="120" t="s">
        <v>326</v>
      </c>
      <c r="G86" s="42" t="s">
        <v>224</v>
      </c>
      <c r="H86" s="165">
        <v>500</v>
      </c>
      <c r="I86" s="165">
        <v>500</v>
      </c>
      <c r="J86" s="165">
        <v>500</v>
      </c>
      <c r="K86" s="121">
        <v>0</v>
      </c>
      <c r="L86" s="313">
        <f>K86/J86*100</f>
        <v>0</v>
      </c>
    </row>
    <row r="87" spans="1:12" s="18" customFormat="1" ht="12.75">
      <c r="A87" s="34"/>
      <c r="B87" s="3"/>
      <c r="C87" s="3"/>
      <c r="D87" s="162" t="s">
        <v>509</v>
      </c>
      <c r="E87" s="120" t="s">
        <v>246</v>
      </c>
      <c r="F87" s="120" t="s">
        <v>326</v>
      </c>
      <c r="G87" s="4" t="s">
        <v>451</v>
      </c>
      <c r="H87" s="165">
        <v>100</v>
      </c>
      <c r="I87" s="165">
        <v>100</v>
      </c>
      <c r="J87" s="165">
        <v>100</v>
      </c>
      <c r="K87" s="121">
        <v>23.87</v>
      </c>
      <c r="L87" s="313">
        <f t="shared" si="3"/>
        <v>23.87</v>
      </c>
    </row>
    <row r="88" spans="1:12" s="18" customFormat="1" ht="12.75">
      <c r="A88" s="34"/>
      <c r="B88" s="3"/>
      <c r="C88" s="3"/>
      <c r="D88" s="162" t="s">
        <v>509</v>
      </c>
      <c r="E88" s="4" t="s">
        <v>338</v>
      </c>
      <c r="F88" s="120" t="s">
        <v>326</v>
      </c>
      <c r="G88" s="4" t="s">
        <v>421</v>
      </c>
      <c r="H88" s="165">
        <v>50</v>
      </c>
      <c r="I88" s="165">
        <v>50</v>
      </c>
      <c r="J88" s="165">
        <v>50</v>
      </c>
      <c r="K88" s="121">
        <v>35.01</v>
      </c>
      <c r="L88" s="313">
        <f>K88/J88*100</f>
        <v>70.02</v>
      </c>
    </row>
    <row r="89" spans="1:12" s="18" customFormat="1" ht="14.25" customHeight="1">
      <c r="A89" s="34"/>
      <c r="B89" s="3"/>
      <c r="C89" s="3"/>
      <c r="D89" s="162" t="s">
        <v>509</v>
      </c>
      <c r="E89" s="4" t="s">
        <v>485</v>
      </c>
      <c r="F89" s="4" t="s">
        <v>326</v>
      </c>
      <c r="G89" s="42" t="s">
        <v>605</v>
      </c>
      <c r="H89" s="165">
        <v>4000</v>
      </c>
      <c r="I89" s="165">
        <v>4000</v>
      </c>
      <c r="J89" s="165">
        <v>4000</v>
      </c>
      <c r="K89" s="121">
        <v>3222.52</v>
      </c>
      <c r="L89" s="313">
        <f>K89/J89*100</f>
        <v>80.563</v>
      </c>
    </row>
    <row r="90" spans="1:12" s="18" customFormat="1" ht="12.75">
      <c r="A90" s="34"/>
      <c r="B90" s="3"/>
      <c r="C90" s="3"/>
      <c r="D90" s="162" t="s">
        <v>509</v>
      </c>
      <c r="E90" s="4" t="s">
        <v>485</v>
      </c>
      <c r="F90" s="4" t="s">
        <v>254</v>
      </c>
      <c r="G90" s="42" t="s">
        <v>606</v>
      </c>
      <c r="H90" s="165">
        <v>0</v>
      </c>
      <c r="I90" s="165">
        <v>0</v>
      </c>
      <c r="J90" s="165">
        <v>900</v>
      </c>
      <c r="K90" s="121">
        <v>900</v>
      </c>
      <c r="L90" s="313">
        <f t="shared" si="3"/>
        <v>100</v>
      </c>
    </row>
    <row r="91" spans="1:12" s="18" customFormat="1" ht="12" customHeight="1">
      <c r="A91" s="34"/>
      <c r="B91" s="3"/>
      <c r="C91" s="3"/>
      <c r="D91" s="162" t="s">
        <v>509</v>
      </c>
      <c r="E91" s="4" t="s">
        <v>348</v>
      </c>
      <c r="F91" s="4" t="s">
        <v>326</v>
      </c>
      <c r="G91" s="42" t="s">
        <v>83</v>
      </c>
      <c r="H91" s="165">
        <v>500</v>
      </c>
      <c r="I91" s="165">
        <v>500</v>
      </c>
      <c r="J91" s="165">
        <v>500</v>
      </c>
      <c r="K91" s="121">
        <v>0</v>
      </c>
      <c r="L91" s="313">
        <f t="shared" si="3"/>
        <v>0</v>
      </c>
    </row>
    <row r="92" spans="1:12" s="18" customFormat="1" ht="12.75">
      <c r="A92" s="34" t="s">
        <v>500</v>
      </c>
      <c r="B92" s="3" t="s">
        <v>478</v>
      </c>
      <c r="C92" s="21" t="s">
        <v>488</v>
      </c>
      <c r="D92" s="254" t="s">
        <v>22</v>
      </c>
      <c r="E92" s="254"/>
      <c r="F92" s="254"/>
      <c r="G92" s="254" t="s">
        <v>374</v>
      </c>
      <c r="H92" s="257">
        <f>H93+H94+H99</f>
        <v>6060</v>
      </c>
      <c r="I92" s="257">
        <f>I93+I94+I99</f>
        <v>6060</v>
      </c>
      <c r="J92" s="257">
        <f>J93+J94+J99</f>
        <v>6314</v>
      </c>
      <c r="K92" s="257">
        <f>K93+K94+K99</f>
        <v>6162.240000000001</v>
      </c>
      <c r="L92" s="262">
        <f t="shared" si="3"/>
        <v>97.59645232815966</v>
      </c>
    </row>
    <row r="93" spans="1:12" s="2" customFormat="1" ht="12.75">
      <c r="A93" s="30" t="s">
        <v>320</v>
      </c>
      <c r="B93" s="224"/>
      <c r="C93" s="13" t="s">
        <v>320</v>
      </c>
      <c r="D93" s="232" t="s">
        <v>22</v>
      </c>
      <c r="E93" s="232" t="s">
        <v>330</v>
      </c>
      <c r="F93" s="232" t="s">
        <v>326</v>
      </c>
      <c r="G93" s="232" t="s">
        <v>64</v>
      </c>
      <c r="H93" s="233">
        <v>5</v>
      </c>
      <c r="I93" s="233">
        <v>5</v>
      </c>
      <c r="J93" s="233">
        <v>5</v>
      </c>
      <c r="K93" s="233">
        <v>0</v>
      </c>
      <c r="L93" s="313">
        <f t="shared" si="3"/>
        <v>0</v>
      </c>
    </row>
    <row r="94" spans="1:12" s="66" customFormat="1" ht="12.75">
      <c r="A94" s="63"/>
      <c r="B94" s="237"/>
      <c r="C94" s="178"/>
      <c r="D94" s="178"/>
      <c r="E94" s="178" t="s">
        <v>45</v>
      </c>
      <c r="F94" s="178"/>
      <c r="G94" s="178" t="s">
        <v>375</v>
      </c>
      <c r="H94" s="182">
        <f>SUM(H95:H98)</f>
        <v>555</v>
      </c>
      <c r="I94" s="182">
        <f>SUM(I95:I98)</f>
        <v>555</v>
      </c>
      <c r="J94" s="182">
        <f>SUM(J95:J98)</f>
        <v>555</v>
      </c>
      <c r="K94" s="182">
        <f>SUM(K95:K98)</f>
        <v>408.6</v>
      </c>
      <c r="L94" s="318">
        <f t="shared" si="3"/>
        <v>73.62162162162163</v>
      </c>
    </row>
    <row r="95" spans="1:12" s="18" customFormat="1" ht="12.75">
      <c r="A95" s="34"/>
      <c r="B95" s="225"/>
      <c r="C95" s="3"/>
      <c r="D95" s="162" t="s">
        <v>22</v>
      </c>
      <c r="E95" s="4" t="s">
        <v>480</v>
      </c>
      <c r="F95" s="162" t="s">
        <v>326</v>
      </c>
      <c r="G95" s="4" t="s">
        <v>437</v>
      </c>
      <c r="H95" s="165">
        <v>55</v>
      </c>
      <c r="I95" s="165">
        <v>55</v>
      </c>
      <c r="J95" s="165">
        <v>55</v>
      </c>
      <c r="K95" s="165">
        <v>8.6</v>
      </c>
      <c r="L95" s="313">
        <f>K95/J95*100</f>
        <v>15.636363636363635</v>
      </c>
    </row>
    <row r="96" spans="1:12" s="18" customFormat="1" ht="12.75">
      <c r="A96" s="34"/>
      <c r="B96" s="225"/>
      <c r="C96" s="3"/>
      <c r="D96" s="162" t="s">
        <v>22</v>
      </c>
      <c r="E96" s="162" t="s">
        <v>342</v>
      </c>
      <c r="F96" s="162" t="s">
        <v>326</v>
      </c>
      <c r="G96" s="162" t="s">
        <v>607</v>
      </c>
      <c r="H96" s="165">
        <v>400</v>
      </c>
      <c r="I96" s="165">
        <v>400</v>
      </c>
      <c r="J96" s="165">
        <v>366</v>
      </c>
      <c r="K96" s="165">
        <v>366</v>
      </c>
      <c r="L96" s="313">
        <f>K96/J96*100</f>
        <v>100</v>
      </c>
    </row>
    <row r="97" spans="1:12" s="18" customFormat="1" ht="12.75">
      <c r="A97" s="34"/>
      <c r="B97" s="225"/>
      <c r="C97" s="3"/>
      <c r="D97" s="162" t="s">
        <v>22</v>
      </c>
      <c r="E97" s="162" t="s">
        <v>570</v>
      </c>
      <c r="F97" s="162" t="s">
        <v>326</v>
      </c>
      <c r="G97" s="162" t="s">
        <v>608</v>
      </c>
      <c r="H97" s="165">
        <v>0</v>
      </c>
      <c r="I97" s="165">
        <v>0</v>
      </c>
      <c r="J97" s="165">
        <v>34</v>
      </c>
      <c r="K97" s="165">
        <v>34</v>
      </c>
      <c r="L97" s="313">
        <f t="shared" si="3"/>
        <v>100</v>
      </c>
    </row>
    <row r="98" spans="1:12" s="18" customFormat="1" ht="12.75">
      <c r="A98" s="234"/>
      <c r="B98" s="235"/>
      <c r="C98" s="236"/>
      <c r="D98" s="232" t="s">
        <v>22</v>
      </c>
      <c r="E98" s="232" t="s">
        <v>348</v>
      </c>
      <c r="F98" s="232" t="s">
        <v>326</v>
      </c>
      <c r="G98" s="232" t="s">
        <v>369</v>
      </c>
      <c r="H98" s="233">
        <v>100</v>
      </c>
      <c r="I98" s="233">
        <v>100</v>
      </c>
      <c r="J98" s="233">
        <v>100</v>
      </c>
      <c r="K98" s="233">
        <v>0</v>
      </c>
      <c r="L98" s="321">
        <v>0</v>
      </c>
    </row>
    <row r="99" spans="1:12" s="18" customFormat="1" ht="12.75">
      <c r="A99" s="34"/>
      <c r="B99" s="3"/>
      <c r="C99" s="3"/>
      <c r="D99" s="64" t="s">
        <v>22</v>
      </c>
      <c r="E99" s="64"/>
      <c r="F99" s="64"/>
      <c r="G99" s="64" t="s">
        <v>376</v>
      </c>
      <c r="H99" s="25">
        <f>SUM(H100)</f>
        <v>5500</v>
      </c>
      <c r="I99" s="25">
        <f>SUM(I100)</f>
        <v>5500</v>
      </c>
      <c r="J99" s="25">
        <f>SUM(J100)</f>
        <v>5754</v>
      </c>
      <c r="K99" s="25">
        <f>SUM(K100)</f>
        <v>5753.64</v>
      </c>
      <c r="L99" s="392">
        <f>K99/J99*100</f>
        <v>99.99374348279459</v>
      </c>
    </row>
    <row r="100" spans="1:12" s="18" customFormat="1" ht="13.5" thickBot="1">
      <c r="A100" s="179"/>
      <c r="B100" s="180"/>
      <c r="C100" s="180"/>
      <c r="D100" s="183" t="s">
        <v>22</v>
      </c>
      <c r="E100" s="183" t="s">
        <v>519</v>
      </c>
      <c r="F100" s="183" t="s">
        <v>326</v>
      </c>
      <c r="G100" s="183" t="s">
        <v>230</v>
      </c>
      <c r="H100" s="202">
        <v>5500</v>
      </c>
      <c r="I100" s="202">
        <v>5500</v>
      </c>
      <c r="J100" s="202">
        <v>5754</v>
      </c>
      <c r="K100" s="181">
        <v>5753.64</v>
      </c>
      <c r="L100" s="314"/>
    </row>
    <row r="101" spans="1:12" s="18" customFormat="1" ht="3.75" customHeight="1" thickBot="1">
      <c r="A101" s="159"/>
      <c r="B101" s="159"/>
      <c r="C101" s="159"/>
      <c r="D101" s="191"/>
      <c r="E101" s="192"/>
      <c r="F101" s="192"/>
      <c r="G101" s="192"/>
      <c r="H101" s="160"/>
      <c r="I101" s="160"/>
      <c r="J101" s="160"/>
      <c r="K101" s="193"/>
      <c r="L101" s="160"/>
    </row>
    <row r="102" spans="1:12" s="18" customFormat="1" ht="3.75" customHeight="1" hidden="1" thickBot="1">
      <c r="A102" s="159"/>
      <c r="B102" s="159"/>
      <c r="C102" s="159"/>
      <c r="D102" s="191"/>
      <c r="E102" s="192"/>
      <c r="F102" s="192"/>
      <c r="G102" s="192"/>
      <c r="H102" s="160"/>
      <c r="I102" s="160"/>
      <c r="J102" s="160"/>
      <c r="K102" s="193"/>
      <c r="L102" s="160"/>
    </row>
    <row r="103" spans="1:12" s="18" customFormat="1" ht="12.75">
      <c r="A103" s="372" t="s">
        <v>211</v>
      </c>
      <c r="B103" s="374" t="s">
        <v>183</v>
      </c>
      <c r="C103" s="374"/>
      <c r="D103" s="374"/>
      <c r="E103" s="367">
        <v>23263.54</v>
      </c>
      <c r="F103" s="368"/>
      <c r="G103" s="192"/>
      <c r="H103" s="160"/>
      <c r="I103" s="160"/>
      <c r="J103" s="160"/>
      <c r="K103" s="193"/>
      <c r="L103" s="160"/>
    </row>
    <row r="104" spans="1:12" s="18" customFormat="1" ht="13.5" thickBot="1">
      <c r="A104" s="373"/>
      <c r="B104" s="369" t="s">
        <v>184</v>
      </c>
      <c r="C104" s="369"/>
      <c r="D104" s="369"/>
      <c r="E104" s="370">
        <v>11226.86</v>
      </c>
      <c r="F104" s="371"/>
      <c r="G104" s="192"/>
      <c r="H104" s="160"/>
      <c r="I104" s="160"/>
      <c r="J104" s="160"/>
      <c r="K104" s="193"/>
      <c r="L104" s="160"/>
    </row>
    <row r="105" spans="1:12" s="18" customFormat="1" ht="12.75">
      <c r="A105" s="159"/>
      <c r="B105" s="159"/>
      <c r="C105" s="159"/>
      <c r="D105" s="191"/>
      <c r="E105" s="192"/>
      <c r="F105" s="192"/>
      <c r="G105" s="192"/>
      <c r="H105" s="160"/>
      <c r="I105" s="160"/>
      <c r="J105" s="160"/>
      <c r="K105" s="193"/>
      <c r="L105" s="160"/>
    </row>
    <row r="106" spans="1:12" s="18" customFormat="1" ht="12.75">
      <c r="A106" s="159"/>
      <c r="B106" s="159"/>
      <c r="C106" s="159"/>
      <c r="D106" s="191"/>
      <c r="E106" s="192"/>
      <c r="F106" s="192"/>
      <c r="G106" s="192"/>
      <c r="H106" s="160"/>
      <c r="I106" s="160"/>
      <c r="J106" s="160"/>
      <c r="K106" s="193"/>
      <c r="L106" s="160"/>
    </row>
    <row r="107" spans="1:12" s="18" customFormat="1" ht="12.75">
      <c r="A107" s="159"/>
      <c r="B107" s="159"/>
      <c r="C107" s="159"/>
      <c r="D107" s="191"/>
      <c r="E107" s="192"/>
      <c r="F107" s="192"/>
      <c r="G107" s="192"/>
      <c r="H107" s="160"/>
      <c r="I107" s="160"/>
      <c r="J107" s="160"/>
      <c r="K107" s="193"/>
      <c r="L107" s="160"/>
    </row>
    <row r="108" spans="1:12" s="18" customFormat="1" ht="12.75">
      <c r="A108" s="159"/>
      <c r="B108" s="159"/>
      <c r="C108" s="159"/>
      <c r="D108" s="191"/>
      <c r="E108" s="192"/>
      <c r="F108" s="192"/>
      <c r="G108" s="192"/>
      <c r="H108" s="160"/>
      <c r="I108" s="160"/>
      <c r="J108" s="160"/>
      <c r="K108" s="193"/>
      <c r="L108" s="160"/>
    </row>
    <row r="109" spans="1:12" s="18" customFormat="1" ht="12.75">
      <c r="A109" s="159"/>
      <c r="B109" s="159"/>
      <c r="C109" s="159"/>
      <c r="D109" s="191"/>
      <c r="E109" s="192"/>
      <c r="F109" s="192"/>
      <c r="G109" s="192"/>
      <c r="H109" s="160"/>
      <c r="I109" s="160"/>
      <c r="J109" s="160"/>
      <c r="K109" s="193"/>
      <c r="L109" s="160"/>
    </row>
    <row r="110" spans="1:12" s="18" customFormat="1" ht="12.75">
      <c r="A110" s="159"/>
      <c r="B110" s="159"/>
      <c r="C110" s="159"/>
      <c r="D110" s="191"/>
      <c r="E110" s="192"/>
      <c r="F110" s="192"/>
      <c r="G110" s="192"/>
      <c r="H110" s="160"/>
      <c r="I110" s="160"/>
      <c r="J110" s="160"/>
      <c r="K110" s="193"/>
      <c r="L110" s="160"/>
    </row>
    <row r="111" spans="1:12" s="18" customFormat="1" ht="12.75">
      <c r="A111" s="159"/>
      <c r="B111" s="159"/>
      <c r="C111" s="159"/>
      <c r="D111" s="191"/>
      <c r="E111" s="192"/>
      <c r="F111" s="192"/>
      <c r="G111" s="192"/>
      <c r="H111" s="160"/>
      <c r="I111" s="160"/>
      <c r="J111" s="160"/>
      <c r="K111" s="193"/>
      <c r="L111" s="160"/>
    </row>
    <row r="112" spans="1:12" s="18" customFormat="1" ht="12.75">
      <c r="A112" s="159"/>
      <c r="B112" s="159"/>
      <c r="C112" s="159"/>
      <c r="D112" s="191"/>
      <c r="E112" s="192"/>
      <c r="F112" s="192"/>
      <c r="G112" s="192"/>
      <c r="H112" s="160"/>
      <c r="I112" s="160"/>
      <c r="J112" s="160"/>
      <c r="K112" s="193"/>
      <c r="L112" s="160"/>
    </row>
    <row r="113" spans="1:12" s="18" customFormat="1" ht="12.75">
      <c r="A113" s="159"/>
      <c r="B113" s="159"/>
      <c r="C113" s="159"/>
      <c r="D113" s="191"/>
      <c r="E113" s="192"/>
      <c r="F113" s="192"/>
      <c r="G113" s="192"/>
      <c r="H113" s="160"/>
      <c r="I113" s="160"/>
      <c r="J113" s="160"/>
      <c r="K113" s="193"/>
      <c r="L113" s="160"/>
    </row>
    <row r="114" spans="1:12" s="18" customFormat="1" ht="12.75">
      <c r="A114" s="159"/>
      <c r="B114" s="159"/>
      <c r="C114" s="159"/>
      <c r="D114" s="191"/>
      <c r="E114" s="192"/>
      <c r="F114" s="192"/>
      <c r="G114" s="192"/>
      <c r="H114" s="160"/>
      <c r="I114" s="160"/>
      <c r="J114" s="160"/>
      <c r="K114" s="193"/>
      <c r="L114" s="160"/>
    </row>
    <row r="115" spans="1:12" s="18" customFormat="1" ht="12.75">
      <c r="A115" s="159"/>
      <c r="B115" s="159"/>
      <c r="C115" s="159"/>
      <c r="D115" s="191"/>
      <c r="E115" s="192"/>
      <c r="F115" s="192"/>
      <c r="G115" s="192"/>
      <c r="H115" s="160"/>
      <c r="I115" s="160"/>
      <c r="J115" s="160"/>
      <c r="K115" s="193"/>
      <c r="L115" s="160"/>
    </row>
    <row r="116" spans="1:12" s="18" customFormat="1" ht="12.75">
      <c r="A116" s="159"/>
      <c r="B116" s="159"/>
      <c r="C116" s="159"/>
      <c r="D116" s="191"/>
      <c r="E116" s="192"/>
      <c r="F116" s="192"/>
      <c r="G116" s="192"/>
      <c r="H116" s="160"/>
      <c r="I116" s="160"/>
      <c r="J116" s="160"/>
      <c r="K116" s="193"/>
      <c r="L116" s="160"/>
    </row>
    <row r="117" spans="1:12" s="18" customFormat="1" ht="12.75">
      <c r="A117" s="159"/>
      <c r="B117" s="159"/>
      <c r="C117" s="159"/>
      <c r="D117" s="191"/>
      <c r="E117" s="192"/>
      <c r="F117" s="192"/>
      <c r="G117" s="192"/>
      <c r="H117" s="160"/>
      <c r="I117" s="160"/>
      <c r="J117" s="160"/>
      <c r="K117" s="193"/>
      <c r="L117" s="160"/>
    </row>
    <row r="118" spans="1:12" s="18" customFormat="1" ht="12.75">
      <c r="A118" s="159"/>
      <c r="B118" s="159"/>
      <c r="C118" s="159"/>
      <c r="D118" s="191"/>
      <c r="E118" s="192"/>
      <c r="F118" s="192"/>
      <c r="G118" s="192"/>
      <c r="H118" s="160"/>
      <c r="I118" s="160"/>
      <c r="J118" s="160"/>
      <c r="K118" s="193"/>
      <c r="L118" s="160"/>
    </row>
    <row r="119" spans="1:12" s="18" customFormat="1" ht="12.75">
      <c r="A119" s="159"/>
      <c r="B119" s="159"/>
      <c r="C119" s="159"/>
      <c r="D119" s="191"/>
      <c r="E119" s="192"/>
      <c r="F119" s="192"/>
      <c r="G119" s="192"/>
      <c r="H119" s="160"/>
      <c r="I119" s="160"/>
      <c r="J119" s="160"/>
      <c r="K119" s="193"/>
      <c r="L119" s="160"/>
    </row>
    <row r="120" spans="1:12" s="18" customFormat="1" ht="12.75">
      <c r="A120" s="159"/>
      <c r="B120" s="159"/>
      <c r="C120" s="159"/>
      <c r="D120" s="191"/>
      <c r="E120" s="192"/>
      <c r="F120" s="192"/>
      <c r="G120" s="192"/>
      <c r="H120" s="160"/>
      <c r="I120" s="160"/>
      <c r="J120" s="160"/>
      <c r="K120" s="193"/>
      <c r="L120" s="160"/>
    </row>
    <row r="121" spans="1:12" s="18" customFormat="1" ht="12.75">
      <c r="A121" s="159"/>
      <c r="B121" s="159"/>
      <c r="C121" s="159"/>
      <c r="D121" s="191"/>
      <c r="E121" s="192"/>
      <c r="F121" s="192"/>
      <c r="G121" s="192"/>
      <c r="H121" s="160"/>
      <c r="I121" s="160"/>
      <c r="J121" s="160"/>
      <c r="K121" s="193"/>
      <c r="L121" s="160"/>
    </row>
    <row r="122" spans="1:12" s="18" customFormat="1" ht="12.75">
      <c r="A122" s="159"/>
      <c r="B122" s="159"/>
      <c r="C122" s="159"/>
      <c r="D122" s="191"/>
      <c r="E122" s="192"/>
      <c r="F122" s="192"/>
      <c r="G122" s="192"/>
      <c r="H122" s="160"/>
      <c r="I122" s="160"/>
      <c r="J122" s="160"/>
      <c r="K122" s="193"/>
      <c r="L122" s="160"/>
    </row>
    <row r="123" spans="1:12" s="18" customFormat="1" ht="12.75">
      <c r="A123" s="159"/>
      <c r="B123" s="159"/>
      <c r="C123" s="159"/>
      <c r="D123" s="191"/>
      <c r="E123" s="192"/>
      <c r="F123" s="192"/>
      <c r="G123" s="192"/>
      <c r="H123" s="160"/>
      <c r="I123" s="160"/>
      <c r="J123" s="160"/>
      <c r="K123" s="193"/>
      <c r="L123" s="160"/>
    </row>
    <row r="124" spans="1:12" s="18" customFormat="1" ht="12.75">
      <c r="A124" s="159"/>
      <c r="B124" s="159"/>
      <c r="C124" s="159"/>
      <c r="D124" s="191"/>
      <c r="E124" s="192"/>
      <c r="F124" s="192"/>
      <c r="G124" s="192"/>
      <c r="H124" s="160"/>
      <c r="I124" s="160"/>
      <c r="J124" s="160"/>
      <c r="K124" s="193"/>
      <c r="L124" s="160"/>
    </row>
    <row r="125" spans="1:12" s="18" customFormat="1" ht="12.75">
      <c r="A125" s="159"/>
      <c r="B125" s="159"/>
      <c r="C125" s="159"/>
      <c r="D125" s="191"/>
      <c r="E125" s="192"/>
      <c r="F125" s="192"/>
      <c r="G125" s="192"/>
      <c r="H125" s="160"/>
      <c r="I125" s="160"/>
      <c r="J125" s="160"/>
      <c r="K125" s="193"/>
      <c r="L125" s="160"/>
    </row>
    <row r="126" spans="1:12" s="2" customFormat="1" ht="12.7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s="2" customFormat="1" ht="12.7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s="2" customFormat="1" ht="12.7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s="2" customFormat="1" ht="12.7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s="2" customFormat="1" ht="12.7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s="2" customFormat="1" ht="12.7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s="2" customFormat="1" ht="12.7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s="2" customFormat="1" ht="12.7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s="2" customFormat="1" ht="12.7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s="2" customFormat="1" ht="12.7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s="2" customFormat="1" ht="12.7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s="2" customFormat="1" ht="12.7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s="2" customFormat="1" ht="12.7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s="2" customFormat="1" ht="12.7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s="2" customFormat="1" ht="12.7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s="2" customFormat="1" ht="12.7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s="2" customFormat="1" ht="12.7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s="2" customFormat="1" ht="12.7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s="2" customFormat="1" ht="12.7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s="2" customFormat="1" ht="12.7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s="2" customFormat="1" ht="12.7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s="2" customFormat="1" ht="12.7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s="2" customFormat="1" ht="12.7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s="2" customFormat="1" ht="12.7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s="2" customFormat="1" ht="12.7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s="2" customFormat="1" ht="12.7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s="2" customFormat="1" ht="12.7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s="2" customFormat="1" ht="12.7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s="2" customFormat="1" ht="12.7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s="2" customFormat="1" ht="12.7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s="2" customFormat="1" ht="12.7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s="2" customFormat="1" ht="12.7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s="2" customFormat="1" ht="12.7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s="2" customFormat="1" ht="12.7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s="2" customFormat="1" ht="12.7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s="2" customFormat="1" ht="12.7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s="2" customFormat="1" ht="12.7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s="2" customFormat="1" ht="12.7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s="2" customFormat="1" ht="12.7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s="2" customFormat="1" ht="12.7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s="2" customFormat="1" ht="12.7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s="2" customFormat="1" ht="12.7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s="2" customFormat="1" ht="12.7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s="2" customFormat="1" ht="12.7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s="2" customFormat="1" ht="12.7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s="2" customFormat="1" ht="12.7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s="2" customFormat="1" ht="12.7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s="2" customFormat="1" ht="12.7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s="2" customFormat="1" ht="12.7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s="2" customFormat="1" ht="12.7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s="2" customFormat="1" ht="12.7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s="2" customFormat="1" ht="12.7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s="2" customFormat="1" ht="12.7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s="2" customFormat="1" ht="12.7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s="2" customFormat="1" ht="12.7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s="2" customFormat="1" ht="12.7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s="2" customFormat="1" ht="12.7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s="2" customFormat="1" ht="12.7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s="2" customFormat="1" ht="12.7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s="2" customFormat="1" ht="12.7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s="2" customFormat="1" ht="12.7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s="2" customFormat="1" ht="12.7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s="2" customFormat="1" ht="12.7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s="2" customFormat="1" ht="12.7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s="2" customFormat="1" ht="12.7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s="2" customFormat="1" ht="12.7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s="2" customFormat="1" ht="12.7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s="2" customFormat="1" ht="12.7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s="2" customFormat="1" ht="12.7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s="2" customFormat="1" ht="12.7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s="2" customFormat="1" ht="12.7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s="2" customFormat="1" ht="12.7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s="2" customFormat="1" ht="12.7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s="2" customFormat="1" ht="12.7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s="2" customFormat="1" ht="12.75">
      <c r="A200"/>
      <c r="B200"/>
      <c r="C200"/>
      <c r="D200"/>
      <c r="E200"/>
      <c r="F200"/>
      <c r="G200"/>
      <c r="H200"/>
      <c r="I200"/>
      <c r="J200"/>
      <c r="K200"/>
      <c r="L200"/>
    </row>
  </sheetData>
  <sheetProtection/>
  <mergeCells count="5">
    <mergeCell ref="A103:A104"/>
    <mergeCell ref="E103:F103"/>
    <mergeCell ref="E104:F104"/>
    <mergeCell ref="B103:D103"/>
    <mergeCell ref="B104:D104"/>
  </mergeCells>
  <printOptions/>
  <pageMargins left="0.35433070866141736" right="0.35433070866141736" top="0.8661417322834646" bottom="0.7874015748031497" header="0.5118110236220472" footer="0.5118110236220472"/>
  <pageSetup horizontalDpi="600" verticalDpi="600" orientation="landscape" paperSize="9" r:id="rId1"/>
  <headerFooter alignWithMargins="0">
    <oddHeader>&amp;CČerpanie rozpočtu Obce Veľká Lehota k 30.06.2012
VÝDAVKY - Program 5: Komunikácie, verejné priestranstvá a rozvoj obce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8.875" style="0" bestFit="1" customWidth="1"/>
    <col min="2" max="2" width="12.25390625" style="0" bestFit="1" customWidth="1"/>
    <col min="3" max="3" width="6.125" style="0" bestFit="1" customWidth="1"/>
    <col min="5" max="5" width="8.125" style="0" bestFit="1" customWidth="1"/>
    <col min="6" max="6" width="5.25390625" style="0" customWidth="1"/>
    <col min="7" max="7" width="35.875" style="0" customWidth="1"/>
    <col min="8" max="8" width="10.375" style="0" bestFit="1" customWidth="1"/>
    <col min="9" max="9" width="10.125" style="0" customWidth="1"/>
    <col min="10" max="10" width="9.625" style="0" bestFit="1" customWidth="1"/>
    <col min="11" max="11" width="11.00390625" style="0" customWidth="1"/>
    <col min="12" max="12" width="5.875" style="0" bestFit="1" customWidth="1"/>
  </cols>
  <sheetData>
    <row r="1" spans="1:12" ht="12.75">
      <c r="A1" s="376" t="s">
        <v>572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</row>
    <row r="2" ht="13.5" thickBot="1"/>
    <row r="3" spans="1:12" s="1" customFormat="1" ht="38.25">
      <c r="A3" s="26" t="s">
        <v>29</v>
      </c>
      <c r="B3" s="27" t="s">
        <v>28</v>
      </c>
      <c r="C3" s="27" t="s">
        <v>30</v>
      </c>
      <c r="D3" s="27" t="s">
        <v>31</v>
      </c>
      <c r="E3" s="27" t="s">
        <v>314</v>
      </c>
      <c r="F3" s="27" t="s">
        <v>315</v>
      </c>
      <c r="G3" s="27" t="s">
        <v>316</v>
      </c>
      <c r="H3" s="28" t="s">
        <v>317</v>
      </c>
      <c r="I3" s="200" t="s">
        <v>251</v>
      </c>
      <c r="J3" s="28" t="s">
        <v>318</v>
      </c>
      <c r="K3" s="28" t="s">
        <v>319</v>
      </c>
      <c r="L3" s="205" t="s">
        <v>233</v>
      </c>
    </row>
    <row r="4" spans="1:12" ht="12.75">
      <c r="A4" s="30" t="s">
        <v>321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31"/>
    </row>
    <row r="5" spans="1:12" s="51" customFormat="1" ht="15.75" thickBot="1">
      <c r="A5" s="95" t="s">
        <v>511</v>
      </c>
      <c r="B5" s="96" t="s">
        <v>320</v>
      </c>
      <c r="C5" s="96" t="s">
        <v>320</v>
      </c>
      <c r="D5" s="96" t="s">
        <v>320</v>
      </c>
      <c r="E5" s="96" t="s">
        <v>320</v>
      </c>
      <c r="F5" s="96" t="s">
        <v>320</v>
      </c>
      <c r="G5" s="96" t="s">
        <v>512</v>
      </c>
      <c r="H5" s="101">
        <f>H6+H8+H11+H13</f>
        <v>196026</v>
      </c>
      <c r="I5" s="101">
        <f>I6+I8+I11+I13</f>
        <v>207025</v>
      </c>
      <c r="J5" s="101">
        <f>J6+J8+J11+J13</f>
        <v>207907.41</v>
      </c>
      <c r="K5" s="305">
        <f>K6+K8+K11+K13</f>
        <v>92813.65999999999</v>
      </c>
      <c r="L5" s="100">
        <f>K5/J5*100</f>
        <v>44.64182397346973</v>
      </c>
    </row>
    <row r="6" spans="1:12" s="51" customFormat="1" ht="15">
      <c r="A6" s="97"/>
      <c r="B6" s="302" t="s">
        <v>322</v>
      </c>
      <c r="C6" s="302"/>
      <c r="D6" s="302" t="s">
        <v>513</v>
      </c>
      <c r="E6" s="302"/>
      <c r="F6" s="302"/>
      <c r="G6" s="302" t="s">
        <v>198</v>
      </c>
      <c r="H6" s="303">
        <f>SUM(H7:H7)</f>
        <v>143256</v>
      </c>
      <c r="I6" s="303">
        <f>SUM(I7:I7)</f>
        <v>153177</v>
      </c>
      <c r="J6" s="303">
        <f>SUM(J7:J7)</f>
        <v>153177.41</v>
      </c>
      <c r="K6" s="303">
        <f>SUM(K7:K7)</f>
        <v>69440.65</v>
      </c>
      <c r="L6" s="304">
        <f>K6/J6*100</f>
        <v>45.33347965604066</v>
      </c>
    </row>
    <row r="7" spans="1:12" s="51" customFormat="1" ht="15">
      <c r="A7" s="296" t="s">
        <v>547</v>
      </c>
      <c r="B7" s="297"/>
      <c r="C7" s="297"/>
      <c r="D7" s="297"/>
      <c r="E7" s="297"/>
      <c r="F7" s="297"/>
      <c r="G7" s="301" t="s">
        <v>306</v>
      </c>
      <c r="H7" s="298">
        <v>143256</v>
      </c>
      <c r="I7" s="298">
        <v>153177</v>
      </c>
      <c r="J7" s="298">
        <v>153177.41</v>
      </c>
      <c r="K7" s="299">
        <v>69440.65</v>
      </c>
      <c r="L7" s="300"/>
    </row>
    <row r="8" spans="1:12" s="51" customFormat="1" ht="15">
      <c r="A8" s="98"/>
      <c r="B8" s="167" t="s">
        <v>353</v>
      </c>
      <c r="C8" s="167"/>
      <c r="D8" s="167" t="s">
        <v>197</v>
      </c>
      <c r="E8" s="167"/>
      <c r="F8" s="167"/>
      <c r="G8" s="167" t="s">
        <v>196</v>
      </c>
      <c r="H8" s="293">
        <f>SUM(H9:H9)</f>
        <v>27646</v>
      </c>
      <c r="I8" s="293">
        <f>SUM(I9:I9)</f>
        <v>28724</v>
      </c>
      <c r="J8" s="293">
        <f>SUM(J9:J9)</f>
        <v>28724</v>
      </c>
      <c r="K8" s="293">
        <f>SUM(K9:K9)</f>
        <v>10752.6</v>
      </c>
      <c r="L8" s="294">
        <f>K8/J8*100</f>
        <v>37.434201364712436</v>
      </c>
    </row>
    <row r="9" spans="1:12" s="51" customFormat="1" ht="26.25">
      <c r="A9" s="98"/>
      <c r="B9" s="94"/>
      <c r="C9" s="94"/>
      <c r="D9" s="94"/>
      <c r="E9" s="94"/>
      <c r="F9" s="94"/>
      <c r="G9" s="199" t="s">
        <v>573</v>
      </c>
      <c r="H9" s="102">
        <v>27646</v>
      </c>
      <c r="I9" s="102">
        <v>28724</v>
      </c>
      <c r="J9" s="102">
        <v>28724</v>
      </c>
      <c r="K9" s="281">
        <v>10752.6</v>
      </c>
      <c r="L9" s="99">
        <f>K9/J9*100</f>
        <v>37.434201364712436</v>
      </c>
    </row>
    <row r="10" spans="1:12" s="51" customFormat="1" ht="9" customHeight="1">
      <c r="A10" s="98"/>
      <c r="B10" s="94"/>
      <c r="C10" s="94"/>
      <c r="D10" s="94"/>
      <c r="E10" s="94"/>
      <c r="F10" s="94"/>
      <c r="G10" s="134"/>
      <c r="H10" s="102"/>
      <c r="I10" s="102"/>
      <c r="J10" s="102"/>
      <c r="K10" s="281"/>
      <c r="L10" s="99"/>
    </row>
    <row r="11" spans="1:12" s="51" customFormat="1" ht="26.25">
      <c r="A11" s="98"/>
      <c r="B11" s="167" t="s">
        <v>478</v>
      </c>
      <c r="C11" s="167"/>
      <c r="D11" s="167" t="s">
        <v>199</v>
      </c>
      <c r="E11" s="167"/>
      <c r="F11" s="167"/>
      <c r="G11" s="325" t="s">
        <v>574</v>
      </c>
      <c r="H11" s="293">
        <v>5547</v>
      </c>
      <c r="I11" s="293">
        <v>5547</v>
      </c>
      <c r="J11" s="293">
        <v>6429</v>
      </c>
      <c r="K11" s="295">
        <v>3092.15</v>
      </c>
      <c r="L11" s="294">
        <f>K11/J11*100</f>
        <v>48.09690465080106</v>
      </c>
    </row>
    <row r="12" spans="1:12" s="51" customFormat="1" ht="7.5" customHeight="1">
      <c r="A12" s="98"/>
      <c r="B12" s="167"/>
      <c r="C12" s="167"/>
      <c r="D12" s="167"/>
      <c r="E12" s="167"/>
      <c r="F12" s="167"/>
      <c r="G12" s="167"/>
      <c r="H12" s="293"/>
      <c r="I12" s="293"/>
      <c r="J12" s="293"/>
      <c r="K12" s="295"/>
      <c r="L12" s="294"/>
    </row>
    <row r="13" spans="1:12" s="51" customFormat="1" ht="15">
      <c r="A13" s="98"/>
      <c r="B13" s="167" t="s">
        <v>488</v>
      </c>
      <c r="C13" s="167"/>
      <c r="D13" s="167" t="s">
        <v>200</v>
      </c>
      <c r="E13" s="167"/>
      <c r="F13" s="167"/>
      <c r="G13" s="167" t="s">
        <v>201</v>
      </c>
      <c r="H13" s="293">
        <f>SUM(H14:H14)</f>
        <v>19577</v>
      </c>
      <c r="I13" s="293">
        <f>SUM(I14:I14)</f>
        <v>19577</v>
      </c>
      <c r="J13" s="293">
        <f>SUM(J14:J14)</f>
        <v>19577</v>
      </c>
      <c r="K13" s="293">
        <f>SUM(K14:K14)</f>
        <v>9528.26</v>
      </c>
      <c r="L13" s="294">
        <f>K13/J13*100</f>
        <v>48.670684987485316</v>
      </c>
    </row>
    <row r="14" spans="1:12" s="51" customFormat="1" ht="26.25">
      <c r="A14" s="98"/>
      <c r="B14" s="94"/>
      <c r="C14" s="94"/>
      <c r="D14" s="94"/>
      <c r="E14" s="94"/>
      <c r="F14" s="94"/>
      <c r="G14" s="199" t="s">
        <v>575</v>
      </c>
      <c r="H14" s="102">
        <v>19577</v>
      </c>
      <c r="I14" s="102">
        <v>19577</v>
      </c>
      <c r="J14" s="102">
        <v>19577</v>
      </c>
      <c r="K14" s="281">
        <v>9528.26</v>
      </c>
      <c r="L14" s="99">
        <f>K14/J14*100</f>
        <v>48.670684987485316</v>
      </c>
    </row>
    <row r="15" spans="1:12" ht="12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12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</sheetData>
  <sheetProtection/>
  <mergeCells count="1">
    <mergeCell ref="A1:L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1">
      <selection activeCell="C57" sqref="C57"/>
    </sheetView>
  </sheetViews>
  <sheetFormatPr defaultColWidth="9.00390625" defaultRowHeight="12.75"/>
  <cols>
    <col min="1" max="1" width="8.375" style="0" customWidth="1"/>
    <col min="2" max="2" width="11.75390625" style="0" customWidth="1"/>
    <col min="3" max="3" width="5.75390625" style="0" customWidth="1"/>
    <col min="5" max="5" width="7.75390625" style="0" customWidth="1"/>
    <col min="6" max="6" width="5.125" style="0" customWidth="1"/>
    <col min="7" max="7" width="43.875" style="0" customWidth="1"/>
    <col min="8" max="8" width="9.375" style="0" customWidth="1"/>
    <col min="9" max="9" width="10.125" style="0" customWidth="1"/>
    <col min="10" max="10" width="8.75390625" style="0" customWidth="1"/>
    <col min="11" max="11" width="10.125" style="0" bestFit="1" customWidth="1"/>
    <col min="12" max="12" width="7.75390625" style="0" customWidth="1"/>
  </cols>
  <sheetData>
    <row r="1" spans="1:12" s="1" customFormat="1" ht="36.75" customHeight="1">
      <c r="A1" s="26" t="s">
        <v>29</v>
      </c>
      <c r="B1" s="27" t="s">
        <v>28</v>
      </c>
      <c r="C1" s="27" t="s">
        <v>30</v>
      </c>
      <c r="D1" s="27" t="s">
        <v>31</v>
      </c>
      <c r="E1" s="27" t="s">
        <v>314</v>
      </c>
      <c r="F1" s="27" t="s">
        <v>315</v>
      </c>
      <c r="G1" s="27" t="s">
        <v>316</v>
      </c>
      <c r="H1" s="28" t="s">
        <v>317</v>
      </c>
      <c r="I1" s="200" t="s">
        <v>251</v>
      </c>
      <c r="J1" s="28" t="s">
        <v>318</v>
      </c>
      <c r="K1" s="28" t="s">
        <v>319</v>
      </c>
      <c r="L1" s="252" t="s">
        <v>32</v>
      </c>
    </row>
    <row r="2" spans="1:12" ht="12.75" customHeight="1">
      <c r="A2" s="30" t="s">
        <v>321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59"/>
    </row>
    <row r="3" spans="1:12" s="51" customFormat="1" ht="17.25" customHeight="1">
      <c r="A3" s="48" t="s">
        <v>514</v>
      </c>
      <c r="B3" s="49" t="s">
        <v>320</v>
      </c>
      <c r="C3" s="49" t="s">
        <v>320</v>
      </c>
      <c r="D3" s="49" t="s">
        <v>320</v>
      </c>
      <c r="E3" s="49" t="s">
        <v>320</v>
      </c>
      <c r="F3" s="49" t="s">
        <v>320</v>
      </c>
      <c r="G3" s="49" t="s">
        <v>515</v>
      </c>
      <c r="H3" s="50">
        <f>H4+H18+H58+H55</f>
        <v>26376</v>
      </c>
      <c r="I3" s="50">
        <f>I4+I18+I58+I55</f>
        <v>26376</v>
      </c>
      <c r="J3" s="50">
        <f>J4+J18+J58+J55</f>
        <v>28436</v>
      </c>
      <c r="K3" s="50">
        <f>K4+K18+K58+K55</f>
        <v>15495.93</v>
      </c>
      <c r="L3" s="33">
        <f>K3/J3*100</f>
        <v>54.49405682937122</v>
      </c>
    </row>
    <row r="4" spans="1:12" s="18" customFormat="1" ht="12.75">
      <c r="A4" s="52"/>
      <c r="B4" s="21" t="s">
        <v>322</v>
      </c>
      <c r="C4" s="21" t="s">
        <v>320</v>
      </c>
      <c r="D4" s="21" t="s">
        <v>320</v>
      </c>
      <c r="E4" s="21"/>
      <c r="F4" s="21" t="s">
        <v>320</v>
      </c>
      <c r="G4" s="21" t="s">
        <v>517</v>
      </c>
      <c r="H4" s="22">
        <f>H5+H6</f>
        <v>5170</v>
      </c>
      <c r="I4" s="320">
        <f>I5+I6</f>
        <v>5170</v>
      </c>
      <c r="J4" s="320">
        <f>J5+J6</f>
        <v>5370</v>
      </c>
      <c r="K4" s="332">
        <f>K5+K6</f>
        <v>1783</v>
      </c>
      <c r="L4" s="33">
        <f>K4/J4*100</f>
        <v>33.20297951582868</v>
      </c>
    </row>
    <row r="5" spans="1:12" s="18" customFormat="1" ht="12.75">
      <c r="A5" s="52"/>
      <c r="B5" s="53"/>
      <c r="C5" s="53"/>
      <c r="D5" s="174" t="s">
        <v>518</v>
      </c>
      <c r="E5" s="174" t="s">
        <v>330</v>
      </c>
      <c r="F5" s="174"/>
      <c r="G5" s="174" t="s">
        <v>301</v>
      </c>
      <c r="H5" s="176">
        <v>20</v>
      </c>
      <c r="I5" s="207">
        <v>20</v>
      </c>
      <c r="J5" s="207">
        <v>20</v>
      </c>
      <c r="K5" s="177">
        <v>2</v>
      </c>
      <c r="L5" s="164">
        <f aca="true" t="shared" si="0" ref="L5:L15">K5/J5*100</f>
        <v>10</v>
      </c>
    </row>
    <row r="6" spans="1:12" s="18" customFormat="1" ht="12.75">
      <c r="A6" s="52"/>
      <c r="B6" s="53"/>
      <c r="C6" s="53"/>
      <c r="D6" s="167" t="s">
        <v>518</v>
      </c>
      <c r="E6" s="53" t="s">
        <v>45</v>
      </c>
      <c r="F6" s="134"/>
      <c r="G6" s="167" t="s">
        <v>279</v>
      </c>
      <c r="H6" s="54">
        <f>SUM(H7:H17)</f>
        <v>5150</v>
      </c>
      <c r="I6" s="306">
        <f>SUM(I7:I17)</f>
        <v>5150</v>
      </c>
      <c r="J6" s="306">
        <f>SUM(J7:J17)</f>
        <v>5350</v>
      </c>
      <c r="K6" s="306">
        <f>SUM(K7:K17)</f>
        <v>1781</v>
      </c>
      <c r="L6" s="33">
        <f t="shared" si="0"/>
        <v>33.28971962616822</v>
      </c>
    </row>
    <row r="7" spans="1:12" s="18" customFormat="1" ht="12.75">
      <c r="A7" s="52"/>
      <c r="B7" s="53"/>
      <c r="C7" s="53"/>
      <c r="D7" s="134"/>
      <c r="E7" s="174" t="s">
        <v>479</v>
      </c>
      <c r="F7" s="174" t="s">
        <v>326</v>
      </c>
      <c r="G7" s="174" t="s">
        <v>302</v>
      </c>
      <c r="H7" s="176">
        <v>550</v>
      </c>
      <c r="I7" s="207">
        <v>550</v>
      </c>
      <c r="J7" s="207">
        <v>550</v>
      </c>
      <c r="K7" s="177">
        <v>273</v>
      </c>
      <c r="L7" s="164">
        <f t="shared" si="0"/>
        <v>49.63636363636363</v>
      </c>
    </row>
    <row r="8" spans="1:12" s="18" customFormat="1" ht="12.75">
      <c r="A8" s="52"/>
      <c r="B8" s="53"/>
      <c r="C8" s="53"/>
      <c r="D8" s="134"/>
      <c r="E8" s="174" t="s">
        <v>479</v>
      </c>
      <c r="F8" s="156" t="s">
        <v>326</v>
      </c>
      <c r="G8" s="156" t="s">
        <v>303</v>
      </c>
      <c r="H8" s="176">
        <v>1550</v>
      </c>
      <c r="I8" s="207">
        <v>1550</v>
      </c>
      <c r="J8" s="207">
        <v>1550</v>
      </c>
      <c r="K8" s="177">
        <v>797.6</v>
      </c>
      <c r="L8" s="164">
        <f t="shared" si="0"/>
        <v>51.458064516129035</v>
      </c>
    </row>
    <row r="9" spans="1:12" s="18" customFormat="1" ht="12.75">
      <c r="A9" s="52"/>
      <c r="B9" s="53"/>
      <c r="C9" s="53"/>
      <c r="D9" s="134"/>
      <c r="E9" s="174" t="s">
        <v>480</v>
      </c>
      <c r="F9" s="156" t="s">
        <v>326</v>
      </c>
      <c r="G9" s="156" t="s">
        <v>304</v>
      </c>
      <c r="H9" s="176">
        <v>100</v>
      </c>
      <c r="I9" s="207">
        <v>100</v>
      </c>
      <c r="J9" s="151">
        <v>100</v>
      </c>
      <c r="K9" s="149">
        <v>25.55</v>
      </c>
      <c r="L9" s="164">
        <f t="shared" si="0"/>
        <v>25.55</v>
      </c>
    </row>
    <row r="10" spans="1:12" s="18" customFormat="1" ht="12.75">
      <c r="A10" s="52"/>
      <c r="B10" s="53"/>
      <c r="C10" s="53"/>
      <c r="D10" s="134"/>
      <c r="E10" s="174" t="s">
        <v>283</v>
      </c>
      <c r="F10" s="156" t="s">
        <v>326</v>
      </c>
      <c r="G10" s="199" t="s">
        <v>111</v>
      </c>
      <c r="H10" s="176">
        <v>300</v>
      </c>
      <c r="I10" s="207">
        <v>300</v>
      </c>
      <c r="J10" s="151">
        <v>300</v>
      </c>
      <c r="K10" s="149">
        <v>0</v>
      </c>
      <c r="L10" s="164">
        <f t="shared" si="0"/>
        <v>0</v>
      </c>
    </row>
    <row r="11" spans="1:12" s="18" customFormat="1" ht="25.5" customHeight="1">
      <c r="A11" s="52"/>
      <c r="B11" s="53"/>
      <c r="C11" s="53"/>
      <c r="D11" s="134"/>
      <c r="E11" s="174" t="s">
        <v>510</v>
      </c>
      <c r="F11" s="156" t="s">
        <v>326</v>
      </c>
      <c r="G11" s="199" t="s">
        <v>11</v>
      </c>
      <c r="H11" s="176">
        <v>900</v>
      </c>
      <c r="I11" s="207">
        <v>900</v>
      </c>
      <c r="J11" s="151">
        <v>900</v>
      </c>
      <c r="K11" s="149">
        <v>188.64</v>
      </c>
      <c r="L11" s="164">
        <f t="shared" si="0"/>
        <v>20.959999999999997</v>
      </c>
    </row>
    <row r="12" spans="1:12" s="18" customFormat="1" ht="12.75">
      <c r="A12" s="52"/>
      <c r="B12" s="53"/>
      <c r="C12" s="53"/>
      <c r="D12" s="134"/>
      <c r="E12" s="174" t="s">
        <v>334</v>
      </c>
      <c r="F12" s="156" t="s">
        <v>326</v>
      </c>
      <c r="G12" s="156" t="s">
        <v>610</v>
      </c>
      <c r="H12" s="176">
        <v>120</v>
      </c>
      <c r="I12" s="207">
        <v>120</v>
      </c>
      <c r="J12" s="151">
        <v>120</v>
      </c>
      <c r="K12" s="149">
        <v>61.79</v>
      </c>
      <c r="L12" s="164">
        <f t="shared" si="0"/>
        <v>51.49166666666667</v>
      </c>
    </row>
    <row r="13" spans="1:12" s="18" customFormat="1" ht="12.75">
      <c r="A13" s="52"/>
      <c r="B13" s="53"/>
      <c r="C13" s="53"/>
      <c r="D13" s="134"/>
      <c r="E13" s="174" t="s">
        <v>334</v>
      </c>
      <c r="F13" s="156" t="s">
        <v>326</v>
      </c>
      <c r="G13" s="199" t="s">
        <v>12</v>
      </c>
      <c r="H13" s="176">
        <v>130</v>
      </c>
      <c r="I13" s="207">
        <v>130</v>
      </c>
      <c r="J13" s="151">
        <v>130</v>
      </c>
      <c r="K13" s="149">
        <v>87.5</v>
      </c>
      <c r="L13" s="164">
        <f t="shared" si="0"/>
        <v>67.3076923076923</v>
      </c>
    </row>
    <row r="14" spans="1:12" s="18" customFormat="1" ht="12.75">
      <c r="A14" s="52"/>
      <c r="B14" s="53"/>
      <c r="C14" s="53"/>
      <c r="D14" s="134"/>
      <c r="E14" s="174" t="s">
        <v>246</v>
      </c>
      <c r="F14" s="156" t="s">
        <v>326</v>
      </c>
      <c r="G14" s="199" t="s">
        <v>112</v>
      </c>
      <c r="H14" s="176">
        <v>50</v>
      </c>
      <c r="I14" s="207">
        <v>50</v>
      </c>
      <c r="J14" s="151">
        <v>50</v>
      </c>
      <c r="K14" s="149">
        <v>0</v>
      </c>
      <c r="L14" s="164">
        <f>K14/J14*100</f>
        <v>0</v>
      </c>
    </row>
    <row r="15" spans="1:12" s="18" customFormat="1" ht="12.75">
      <c r="A15" s="52"/>
      <c r="B15" s="53"/>
      <c r="C15" s="53"/>
      <c r="D15" s="134"/>
      <c r="E15" s="174" t="s">
        <v>485</v>
      </c>
      <c r="F15" s="156" t="s">
        <v>326</v>
      </c>
      <c r="G15" s="199" t="s">
        <v>459</v>
      </c>
      <c r="H15" s="176">
        <v>500</v>
      </c>
      <c r="I15" s="207">
        <v>500</v>
      </c>
      <c r="J15" s="151">
        <v>700</v>
      </c>
      <c r="K15" s="149">
        <v>0</v>
      </c>
      <c r="L15" s="164">
        <f t="shared" si="0"/>
        <v>0</v>
      </c>
    </row>
    <row r="16" spans="1:12" s="18" customFormat="1" ht="25.5">
      <c r="A16" s="52"/>
      <c r="B16" s="53"/>
      <c r="C16" s="53"/>
      <c r="D16" s="134"/>
      <c r="E16" s="174" t="s">
        <v>342</v>
      </c>
      <c r="F16" s="156" t="s">
        <v>326</v>
      </c>
      <c r="G16" s="199" t="s">
        <v>611</v>
      </c>
      <c r="H16" s="176">
        <v>250</v>
      </c>
      <c r="I16" s="207">
        <v>250</v>
      </c>
      <c r="J16" s="151">
        <v>250</v>
      </c>
      <c r="K16" s="149">
        <v>96.92</v>
      </c>
      <c r="L16" s="164">
        <f>K16/J16*100</f>
        <v>38.768</v>
      </c>
    </row>
    <row r="17" spans="1:12" s="18" customFormat="1" ht="12.75">
      <c r="A17" s="52"/>
      <c r="B17" s="53"/>
      <c r="C17" s="53"/>
      <c r="D17" s="134"/>
      <c r="E17" s="174" t="s">
        <v>348</v>
      </c>
      <c r="F17" s="156" t="s">
        <v>326</v>
      </c>
      <c r="G17" s="156" t="s">
        <v>462</v>
      </c>
      <c r="H17" s="176">
        <v>700</v>
      </c>
      <c r="I17" s="207">
        <v>700</v>
      </c>
      <c r="J17" s="151">
        <v>700</v>
      </c>
      <c r="K17" s="149">
        <v>250</v>
      </c>
      <c r="L17" s="164">
        <f>K17/J17*100</f>
        <v>35.714285714285715</v>
      </c>
    </row>
    <row r="18" spans="1:12" s="18" customFormat="1" ht="14.25" customHeight="1">
      <c r="A18" s="52" t="s">
        <v>320</v>
      </c>
      <c r="B18" s="21" t="s">
        <v>353</v>
      </c>
      <c r="C18" s="21" t="s">
        <v>320</v>
      </c>
      <c r="D18" s="21" t="s">
        <v>320</v>
      </c>
      <c r="E18" s="21" t="s">
        <v>320</v>
      </c>
      <c r="F18" s="21" t="s">
        <v>320</v>
      </c>
      <c r="G18" s="61" t="s">
        <v>284</v>
      </c>
      <c r="H18" s="22">
        <f>H19+H33+H37</f>
        <v>8310</v>
      </c>
      <c r="I18" s="22">
        <f>I19+I33+I37</f>
        <v>8310</v>
      </c>
      <c r="J18" s="22">
        <f>J19+J33+J37</f>
        <v>10130</v>
      </c>
      <c r="K18" s="22">
        <f>K19+K33+K37</f>
        <v>3360.5</v>
      </c>
      <c r="L18" s="33">
        <f>K18/J18*100</f>
        <v>33.17374136229023</v>
      </c>
    </row>
    <row r="19" spans="1:12" s="18" customFormat="1" ht="12.75">
      <c r="A19" s="52"/>
      <c r="B19" s="53"/>
      <c r="C19" s="21" t="s">
        <v>322</v>
      </c>
      <c r="D19" s="21"/>
      <c r="E19" s="21"/>
      <c r="F19" s="21"/>
      <c r="G19" s="61" t="s">
        <v>293</v>
      </c>
      <c r="H19" s="22">
        <f>H20+H21</f>
        <v>2660</v>
      </c>
      <c r="I19" s="22">
        <f>I20+I21</f>
        <v>2660</v>
      </c>
      <c r="J19" s="22">
        <f>J20+J21</f>
        <v>3260</v>
      </c>
      <c r="K19" s="22">
        <f>K20+K21</f>
        <v>2083.87</v>
      </c>
      <c r="L19" s="33">
        <f>K19/J19*100</f>
        <v>63.922392638036804</v>
      </c>
    </row>
    <row r="20" spans="1:12" s="18" customFormat="1" ht="12.75">
      <c r="A20" s="52"/>
      <c r="B20" s="53"/>
      <c r="C20" s="174" t="s">
        <v>322</v>
      </c>
      <c r="D20" s="174" t="s">
        <v>0</v>
      </c>
      <c r="E20" s="174" t="s">
        <v>330</v>
      </c>
      <c r="F20" s="174"/>
      <c r="G20" s="175" t="s">
        <v>377</v>
      </c>
      <c r="H20" s="176">
        <v>10</v>
      </c>
      <c r="I20" s="176">
        <v>10</v>
      </c>
      <c r="J20" s="176">
        <v>10</v>
      </c>
      <c r="K20" s="176">
        <v>4.92</v>
      </c>
      <c r="L20" s="164">
        <f aca="true" t="shared" si="1" ref="L20:L31">K20/J20*100</f>
        <v>49.2</v>
      </c>
    </row>
    <row r="21" spans="1:12" s="18" customFormat="1" ht="12.75">
      <c r="A21" s="52"/>
      <c r="B21" s="53"/>
      <c r="C21" s="53"/>
      <c r="D21" s="53"/>
      <c r="E21" s="53" t="s">
        <v>45</v>
      </c>
      <c r="F21" s="53"/>
      <c r="G21" s="53" t="s">
        <v>247</v>
      </c>
      <c r="H21" s="158">
        <f>SUM(H22:H32)</f>
        <v>2650</v>
      </c>
      <c r="I21" s="158">
        <f>SUM(I22:I32)</f>
        <v>2650</v>
      </c>
      <c r="J21" s="158">
        <f>SUM(J22:J32)</f>
        <v>3250</v>
      </c>
      <c r="K21" s="158">
        <f>SUM(K22:K32)</f>
        <v>2078.95</v>
      </c>
      <c r="L21" s="33">
        <f t="shared" si="1"/>
        <v>63.9676923076923</v>
      </c>
    </row>
    <row r="22" spans="1:12" s="2" customFormat="1" ht="51">
      <c r="A22" s="30" t="s">
        <v>320</v>
      </c>
      <c r="B22" s="4" t="s">
        <v>320</v>
      </c>
      <c r="C22" s="4" t="s">
        <v>322</v>
      </c>
      <c r="D22" s="4" t="s">
        <v>0</v>
      </c>
      <c r="E22" s="4" t="s">
        <v>334</v>
      </c>
      <c r="F22" s="4" t="s">
        <v>326</v>
      </c>
      <c r="G22" s="42" t="s">
        <v>612</v>
      </c>
      <c r="H22" s="24">
        <v>100</v>
      </c>
      <c r="I22" s="24">
        <v>100</v>
      </c>
      <c r="J22" s="24">
        <v>450</v>
      </c>
      <c r="K22" s="24">
        <v>372.78</v>
      </c>
      <c r="L22" s="164">
        <f t="shared" si="1"/>
        <v>82.83999999999999</v>
      </c>
    </row>
    <row r="23" spans="1:12" s="2" customFormat="1" ht="38.25">
      <c r="A23" s="30" t="s">
        <v>320</v>
      </c>
      <c r="B23" s="4" t="s">
        <v>320</v>
      </c>
      <c r="C23" s="4" t="s">
        <v>322</v>
      </c>
      <c r="D23" s="4" t="s">
        <v>0</v>
      </c>
      <c r="E23" s="4" t="s">
        <v>337</v>
      </c>
      <c r="F23" s="4" t="s">
        <v>326</v>
      </c>
      <c r="G23" s="42" t="s">
        <v>613</v>
      </c>
      <c r="H23" s="24">
        <v>1000</v>
      </c>
      <c r="I23" s="24">
        <v>1000</v>
      </c>
      <c r="J23" s="24">
        <v>1000</v>
      </c>
      <c r="K23" s="24">
        <v>745.67</v>
      </c>
      <c r="L23" s="164">
        <f t="shared" si="1"/>
        <v>74.567</v>
      </c>
    </row>
    <row r="24" spans="1:12" s="2" customFormat="1" ht="12.75">
      <c r="A24" s="30"/>
      <c r="B24" s="4"/>
      <c r="C24" s="4" t="s">
        <v>322</v>
      </c>
      <c r="D24" s="4" t="s">
        <v>0</v>
      </c>
      <c r="E24" s="4" t="s">
        <v>338</v>
      </c>
      <c r="F24" s="4" t="s">
        <v>326</v>
      </c>
      <c r="G24" s="4" t="s">
        <v>378</v>
      </c>
      <c r="H24" s="24">
        <v>50</v>
      </c>
      <c r="I24" s="24">
        <v>50</v>
      </c>
      <c r="J24" s="24">
        <v>50</v>
      </c>
      <c r="K24" s="24">
        <v>0</v>
      </c>
      <c r="L24" s="164">
        <f t="shared" si="1"/>
        <v>0</v>
      </c>
    </row>
    <row r="25" spans="1:12" s="2" customFormat="1" ht="12.75">
      <c r="A25" s="30"/>
      <c r="B25" s="4"/>
      <c r="C25" s="4" t="s">
        <v>322</v>
      </c>
      <c r="D25" s="4" t="s">
        <v>0</v>
      </c>
      <c r="E25" s="4" t="s">
        <v>1</v>
      </c>
      <c r="F25" s="4" t="s">
        <v>326</v>
      </c>
      <c r="G25" s="4" t="s">
        <v>379</v>
      </c>
      <c r="H25" s="24">
        <v>150</v>
      </c>
      <c r="I25" s="24">
        <v>150</v>
      </c>
      <c r="J25" s="24">
        <v>150</v>
      </c>
      <c r="K25" s="24">
        <v>0</v>
      </c>
      <c r="L25" s="164">
        <v>0</v>
      </c>
    </row>
    <row r="26" spans="1:12" s="2" customFormat="1" ht="12.75">
      <c r="A26" s="30"/>
      <c r="B26" s="4"/>
      <c r="C26" s="4" t="s">
        <v>322</v>
      </c>
      <c r="D26" s="4" t="s">
        <v>0</v>
      </c>
      <c r="E26" s="4" t="s">
        <v>1</v>
      </c>
      <c r="F26" s="4" t="s">
        <v>254</v>
      </c>
      <c r="G26" s="4" t="s">
        <v>113</v>
      </c>
      <c r="H26" s="24">
        <v>150</v>
      </c>
      <c r="I26" s="24">
        <v>150</v>
      </c>
      <c r="J26" s="24">
        <v>0</v>
      </c>
      <c r="K26" s="24">
        <v>0</v>
      </c>
      <c r="L26" s="164">
        <v>0</v>
      </c>
    </row>
    <row r="27" spans="1:12" s="2" customFormat="1" ht="13.5" thickBot="1">
      <c r="A27" s="30"/>
      <c r="B27" s="4"/>
      <c r="C27" s="4" t="s">
        <v>322</v>
      </c>
      <c r="D27" s="4" t="s">
        <v>0</v>
      </c>
      <c r="E27" s="4" t="s">
        <v>311</v>
      </c>
      <c r="F27" s="4" t="s">
        <v>326</v>
      </c>
      <c r="G27" s="4" t="s">
        <v>614</v>
      </c>
      <c r="H27" s="24">
        <v>300</v>
      </c>
      <c r="I27" s="24">
        <v>300</v>
      </c>
      <c r="J27" s="24">
        <v>350</v>
      </c>
      <c r="K27" s="24">
        <v>342</v>
      </c>
      <c r="L27" s="164">
        <f>K27/J27*100</f>
        <v>97.71428571428571</v>
      </c>
    </row>
    <row r="28" spans="1:12" s="1" customFormat="1" ht="38.25">
      <c r="A28" s="26" t="s">
        <v>29</v>
      </c>
      <c r="B28" s="27" t="s">
        <v>28</v>
      </c>
      <c r="C28" s="27" t="s">
        <v>30</v>
      </c>
      <c r="D28" s="27" t="s">
        <v>31</v>
      </c>
      <c r="E28" s="27" t="s">
        <v>314</v>
      </c>
      <c r="F28" s="27" t="s">
        <v>315</v>
      </c>
      <c r="G28" s="27" t="s">
        <v>316</v>
      </c>
      <c r="H28" s="28" t="s">
        <v>317</v>
      </c>
      <c r="I28" s="200" t="s">
        <v>251</v>
      </c>
      <c r="J28" s="28" t="s">
        <v>318</v>
      </c>
      <c r="K28" s="28" t="s">
        <v>319</v>
      </c>
      <c r="L28" s="252" t="s">
        <v>32</v>
      </c>
    </row>
    <row r="29" spans="1:12" s="2" customFormat="1" ht="12.75">
      <c r="A29" s="30"/>
      <c r="B29" s="4"/>
      <c r="C29" s="4" t="s">
        <v>322</v>
      </c>
      <c r="D29" s="4" t="s">
        <v>0</v>
      </c>
      <c r="E29" s="4" t="s">
        <v>483</v>
      </c>
      <c r="F29" s="4" t="s">
        <v>326</v>
      </c>
      <c r="G29" s="4" t="s">
        <v>440</v>
      </c>
      <c r="H29" s="24">
        <v>50</v>
      </c>
      <c r="I29" s="24">
        <v>50</v>
      </c>
      <c r="J29" s="24">
        <v>50</v>
      </c>
      <c r="K29" s="24">
        <v>0</v>
      </c>
      <c r="L29" s="164">
        <f>K29/J29*100</f>
        <v>0</v>
      </c>
    </row>
    <row r="30" spans="1:12" s="2" customFormat="1" ht="12.75">
      <c r="A30" s="30"/>
      <c r="B30" s="4"/>
      <c r="C30" s="4" t="s">
        <v>322</v>
      </c>
      <c r="D30" s="4" t="s">
        <v>0</v>
      </c>
      <c r="E30" s="4" t="s">
        <v>483</v>
      </c>
      <c r="F30" s="4" t="s">
        <v>254</v>
      </c>
      <c r="G30" s="4" t="s">
        <v>440</v>
      </c>
      <c r="H30" s="24">
        <v>250</v>
      </c>
      <c r="I30" s="24">
        <v>250</v>
      </c>
      <c r="J30" s="24">
        <v>0</v>
      </c>
      <c r="K30" s="24">
        <v>0</v>
      </c>
      <c r="L30" s="164">
        <v>0</v>
      </c>
    </row>
    <row r="31" spans="1:12" s="2" customFormat="1" ht="12.75">
      <c r="A31" s="30"/>
      <c r="B31" s="4"/>
      <c r="C31" s="4" t="s">
        <v>322</v>
      </c>
      <c r="D31" s="4" t="s">
        <v>0</v>
      </c>
      <c r="E31" s="4" t="s">
        <v>342</v>
      </c>
      <c r="F31" s="4" t="s">
        <v>326</v>
      </c>
      <c r="G31" s="42" t="s">
        <v>13</v>
      </c>
      <c r="H31" s="24">
        <v>100</v>
      </c>
      <c r="I31" s="24">
        <v>100</v>
      </c>
      <c r="J31" s="24">
        <v>100</v>
      </c>
      <c r="K31" s="24">
        <v>1.7</v>
      </c>
      <c r="L31" s="164">
        <f t="shared" si="1"/>
        <v>1.7000000000000002</v>
      </c>
    </row>
    <row r="32" spans="1:12" s="2" customFormat="1" ht="25.5">
      <c r="A32" s="30" t="s">
        <v>320</v>
      </c>
      <c r="B32" s="4" t="s">
        <v>320</v>
      </c>
      <c r="C32" s="4" t="s">
        <v>322</v>
      </c>
      <c r="D32" s="4" t="s">
        <v>0</v>
      </c>
      <c r="E32" s="4" t="s">
        <v>348</v>
      </c>
      <c r="F32" s="4" t="s">
        <v>326</v>
      </c>
      <c r="G32" s="42" t="s">
        <v>615</v>
      </c>
      <c r="H32" s="24">
        <v>500</v>
      </c>
      <c r="I32" s="24">
        <v>500</v>
      </c>
      <c r="J32" s="24">
        <v>1100</v>
      </c>
      <c r="K32" s="24">
        <v>616.8</v>
      </c>
      <c r="L32" s="397">
        <f>K32/J32*100</f>
        <v>56.07272727272728</v>
      </c>
    </row>
    <row r="33" spans="1:12" s="18" customFormat="1" ht="13.5" customHeight="1">
      <c r="A33" s="34"/>
      <c r="B33" s="3"/>
      <c r="C33" s="21" t="s">
        <v>353</v>
      </c>
      <c r="D33" s="21" t="s">
        <v>518</v>
      </c>
      <c r="E33" s="21"/>
      <c r="F33" s="21"/>
      <c r="G33" s="21" t="s">
        <v>381</v>
      </c>
      <c r="H33" s="257">
        <f>SUM(H34:H35)</f>
        <v>650</v>
      </c>
      <c r="I33" s="257">
        <f>SUM(I34:I35)</f>
        <v>650</v>
      </c>
      <c r="J33" s="257">
        <f>SUM(J34:J35)</f>
        <v>650</v>
      </c>
      <c r="K33" s="257">
        <f>SUM(K34:K35)</f>
        <v>0</v>
      </c>
      <c r="L33" s="251">
        <f>K33/J33*100</f>
        <v>0</v>
      </c>
    </row>
    <row r="34" spans="1:12" s="2" customFormat="1" ht="12.75">
      <c r="A34" s="30"/>
      <c r="B34" s="4"/>
      <c r="C34" s="4" t="s">
        <v>353</v>
      </c>
      <c r="D34" s="4" t="s">
        <v>518</v>
      </c>
      <c r="E34" s="4" t="s">
        <v>334</v>
      </c>
      <c r="F34" s="4" t="s">
        <v>326</v>
      </c>
      <c r="G34" s="4" t="s">
        <v>70</v>
      </c>
      <c r="H34" s="24">
        <v>250</v>
      </c>
      <c r="I34" s="24">
        <v>250</v>
      </c>
      <c r="J34" s="24">
        <v>250</v>
      </c>
      <c r="K34" s="24">
        <v>0</v>
      </c>
      <c r="L34" s="250"/>
    </row>
    <row r="35" spans="1:12" s="2" customFormat="1" ht="12.75">
      <c r="A35" s="30"/>
      <c r="B35" s="4"/>
      <c r="C35" s="4" t="s">
        <v>353</v>
      </c>
      <c r="D35" s="4" t="s">
        <v>518</v>
      </c>
      <c r="E35" s="4" t="s">
        <v>311</v>
      </c>
      <c r="F35" s="4" t="s">
        <v>326</v>
      </c>
      <c r="G35" s="4" t="s">
        <v>380</v>
      </c>
      <c r="H35" s="24">
        <v>400</v>
      </c>
      <c r="I35" s="24">
        <v>400</v>
      </c>
      <c r="J35" s="24">
        <v>400</v>
      </c>
      <c r="K35" s="24">
        <v>0</v>
      </c>
      <c r="L35" s="250"/>
    </row>
    <row r="36" spans="1:12" s="2" customFormat="1" ht="6.75" customHeight="1">
      <c r="A36" s="238"/>
      <c r="B36" s="239"/>
      <c r="C36" s="239"/>
      <c r="D36" s="239"/>
      <c r="E36" s="239"/>
      <c r="F36" s="239"/>
      <c r="G36" s="239"/>
      <c r="H36" s="258"/>
      <c r="I36" s="258"/>
      <c r="J36" s="258"/>
      <c r="K36" s="258"/>
      <c r="L36" s="272"/>
    </row>
    <row r="37" spans="1:12" s="18" customFormat="1" ht="25.5">
      <c r="A37" s="34" t="s">
        <v>514</v>
      </c>
      <c r="B37" s="3" t="s">
        <v>353</v>
      </c>
      <c r="C37" s="21" t="s">
        <v>478</v>
      </c>
      <c r="D37" s="21" t="s">
        <v>0</v>
      </c>
      <c r="E37" s="21"/>
      <c r="F37" s="21"/>
      <c r="G37" s="61" t="s">
        <v>114</v>
      </c>
      <c r="H37" s="257">
        <f>H38+H39</f>
        <v>5000</v>
      </c>
      <c r="I37" s="257">
        <f>I38+I39</f>
        <v>5000</v>
      </c>
      <c r="J37" s="257">
        <f>J38+J39</f>
        <v>6220</v>
      </c>
      <c r="K37" s="257">
        <f>K38+K39</f>
        <v>1276.6299999999999</v>
      </c>
      <c r="L37" s="251">
        <f>K37/J37*100</f>
        <v>20.524598070739547</v>
      </c>
    </row>
    <row r="38" spans="1:12" s="18" customFormat="1" ht="25.5">
      <c r="A38" s="34"/>
      <c r="B38" s="3"/>
      <c r="C38" s="3"/>
      <c r="D38" s="3"/>
      <c r="E38" s="162" t="s">
        <v>330</v>
      </c>
      <c r="F38" s="162"/>
      <c r="G38" s="170" t="s">
        <v>14</v>
      </c>
      <c r="H38" s="165">
        <v>10</v>
      </c>
      <c r="I38" s="165">
        <v>10</v>
      </c>
      <c r="J38" s="165">
        <v>10</v>
      </c>
      <c r="K38" s="165">
        <v>2.47</v>
      </c>
      <c r="L38" s="249">
        <f aca="true" t="shared" si="2" ref="L38:L46">K38/J38*100</f>
        <v>24.700000000000003</v>
      </c>
    </row>
    <row r="39" spans="1:12" s="18" customFormat="1" ht="12.75" customHeight="1">
      <c r="A39" s="34"/>
      <c r="B39" s="3"/>
      <c r="C39" s="3"/>
      <c r="D39" s="3"/>
      <c r="E39" s="3" t="s">
        <v>45</v>
      </c>
      <c r="F39" s="3"/>
      <c r="G39" s="3" t="s">
        <v>307</v>
      </c>
      <c r="H39" s="25">
        <f>SUM(H41:H54)</f>
        <v>4990</v>
      </c>
      <c r="I39" s="25">
        <f>SUM(I41:I54)</f>
        <v>4990</v>
      </c>
      <c r="J39" s="25">
        <f>SUM(J40:J54)</f>
        <v>6210</v>
      </c>
      <c r="K39" s="25">
        <f>SUM(K41:K54)</f>
        <v>1274.1599999999999</v>
      </c>
      <c r="L39" s="248">
        <f t="shared" si="2"/>
        <v>20.517874396135262</v>
      </c>
    </row>
    <row r="40" spans="1:12" s="2" customFormat="1" ht="12.75">
      <c r="A40" s="30" t="s">
        <v>320</v>
      </c>
      <c r="B40" s="4" t="s">
        <v>320</v>
      </c>
      <c r="C40" s="4"/>
      <c r="D40" s="4"/>
      <c r="E40" s="4" t="s">
        <v>576</v>
      </c>
      <c r="F40" s="4" t="s">
        <v>326</v>
      </c>
      <c r="G40" s="42" t="s">
        <v>577</v>
      </c>
      <c r="H40" s="24">
        <v>0</v>
      </c>
      <c r="I40" s="24">
        <v>0</v>
      </c>
      <c r="J40" s="24">
        <v>100</v>
      </c>
      <c r="K40" s="24">
        <v>0</v>
      </c>
      <c r="L40" s="249">
        <f>K40/J40*100</f>
        <v>0</v>
      </c>
    </row>
    <row r="41" spans="1:12" s="2" customFormat="1" ht="38.25">
      <c r="A41" s="30" t="s">
        <v>320</v>
      </c>
      <c r="B41" s="4" t="s">
        <v>320</v>
      </c>
      <c r="C41" s="4"/>
      <c r="D41" s="4"/>
      <c r="E41" s="4" t="s">
        <v>334</v>
      </c>
      <c r="F41" s="4" t="s">
        <v>326</v>
      </c>
      <c r="G41" s="42" t="s">
        <v>616</v>
      </c>
      <c r="H41" s="24">
        <v>640</v>
      </c>
      <c r="I41" s="24">
        <v>640</v>
      </c>
      <c r="J41" s="24">
        <v>640</v>
      </c>
      <c r="K41" s="24">
        <f>22.41+45.1+27.36</f>
        <v>94.87</v>
      </c>
      <c r="L41" s="249">
        <f t="shared" si="2"/>
        <v>14.8234375</v>
      </c>
    </row>
    <row r="42" spans="1:12" s="2" customFormat="1" ht="51">
      <c r="A42" s="30"/>
      <c r="B42" s="4"/>
      <c r="C42" s="4"/>
      <c r="D42" s="4"/>
      <c r="E42" s="4" t="s">
        <v>337</v>
      </c>
      <c r="F42" s="4" t="s">
        <v>326</v>
      </c>
      <c r="G42" s="42" t="s">
        <v>15</v>
      </c>
      <c r="H42" s="24">
        <v>700</v>
      </c>
      <c r="I42" s="24">
        <v>700</v>
      </c>
      <c r="J42" s="24">
        <v>700</v>
      </c>
      <c r="K42" s="24">
        <f>218.01</f>
        <v>218.01</v>
      </c>
      <c r="L42" s="249">
        <f t="shared" si="2"/>
        <v>31.144285714285715</v>
      </c>
    </row>
    <row r="43" spans="1:12" s="2" customFormat="1" ht="12.75">
      <c r="A43" s="30"/>
      <c r="B43" s="4"/>
      <c r="C43" s="4"/>
      <c r="D43" s="4"/>
      <c r="E43" s="4" t="s">
        <v>338</v>
      </c>
      <c r="F43" s="4" t="s">
        <v>326</v>
      </c>
      <c r="G43" s="42" t="s">
        <v>578</v>
      </c>
      <c r="H43" s="24">
        <v>0</v>
      </c>
      <c r="I43" s="24">
        <v>0</v>
      </c>
      <c r="J43" s="24">
        <v>100</v>
      </c>
      <c r="K43" s="24">
        <v>0</v>
      </c>
      <c r="L43" s="249">
        <f>K43/J43*100</f>
        <v>0</v>
      </c>
    </row>
    <row r="44" spans="1:12" s="2" customFormat="1" ht="12.75">
      <c r="A44" s="30"/>
      <c r="B44" s="4"/>
      <c r="C44" s="4"/>
      <c r="D44" s="4"/>
      <c r="E44" s="4" t="s">
        <v>1</v>
      </c>
      <c r="F44" s="4" t="s">
        <v>326</v>
      </c>
      <c r="G44" s="42" t="s">
        <v>116</v>
      </c>
      <c r="H44" s="24">
        <v>700</v>
      </c>
      <c r="I44" s="24">
        <v>700</v>
      </c>
      <c r="J44" s="24">
        <v>1070</v>
      </c>
      <c r="K44" s="24">
        <v>0</v>
      </c>
      <c r="L44" s="249">
        <f t="shared" si="2"/>
        <v>0</v>
      </c>
    </row>
    <row r="45" spans="1:12" s="2" customFormat="1" ht="25.5">
      <c r="A45" s="30"/>
      <c r="B45" s="4"/>
      <c r="C45" s="4"/>
      <c r="D45" s="4"/>
      <c r="E45" s="4" t="s">
        <v>311</v>
      </c>
      <c r="F45" s="4" t="s">
        <v>326</v>
      </c>
      <c r="G45" s="42" t="s">
        <v>617</v>
      </c>
      <c r="H45" s="24">
        <v>650</v>
      </c>
      <c r="I45" s="24">
        <v>650</v>
      </c>
      <c r="J45" s="24">
        <v>650</v>
      </c>
      <c r="K45" s="24">
        <v>250</v>
      </c>
      <c r="L45" s="249">
        <f t="shared" si="2"/>
        <v>38.46153846153847</v>
      </c>
    </row>
    <row r="46" spans="1:12" s="2" customFormat="1" ht="12.75">
      <c r="A46" s="30"/>
      <c r="B46" s="4"/>
      <c r="C46" s="4"/>
      <c r="D46" s="4"/>
      <c r="E46" s="4" t="s">
        <v>483</v>
      </c>
      <c r="F46" s="4" t="s">
        <v>326</v>
      </c>
      <c r="G46" s="42" t="s">
        <v>214</v>
      </c>
      <c r="H46" s="24">
        <v>400</v>
      </c>
      <c r="I46" s="24">
        <v>400</v>
      </c>
      <c r="J46" s="24">
        <v>400</v>
      </c>
      <c r="K46" s="24">
        <v>0</v>
      </c>
      <c r="L46" s="249">
        <f t="shared" si="2"/>
        <v>0</v>
      </c>
    </row>
    <row r="47" spans="1:12" s="2" customFormat="1" ht="12.75">
      <c r="A47" s="30"/>
      <c r="B47" s="4"/>
      <c r="C47" s="4"/>
      <c r="D47" s="4"/>
      <c r="E47" s="4" t="s">
        <v>483</v>
      </c>
      <c r="F47" s="4" t="s">
        <v>326</v>
      </c>
      <c r="G47" s="42" t="s">
        <v>579</v>
      </c>
      <c r="H47" s="24">
        <v>0</v>
      </c>
      <c r="I47" s="24">
        <v>0</v>
      </c>
      <c r="J47" s="24">
        <v>500</v>
      </c>
      <c r="K47" s="24">
        <v>0</v>
      </c>
      <c r="L47" s="249">
        <f>K47/J47*100</f>
        <v>0</v>
      </c>
    </row>
    <row r="48" spans="1:12" s="2" customFormat="1" ht="63.75">
      <c r="A48" s="30"/>
      <c r="B48" s="4"/>
      <c r="C48" s="4"/>
      <c r="D48" s="4"/>
      <c r="E48" s="4" t="s">
        <v>342</v>
      </c>
      <c r="F48" s="4" t="s">
        <v>326</v>
      </c>
      <c r="G48" s="42" t="s">
        <v>618</v>
      </c>
      <c r="H48" s="24">
        <v>700</v>
      </c>
      <c r="I48" s="24">
        <v>700</v>
      </c>
      <c r="J48" s="24">
        <v>700</v>
      </c>
      <c r="K48" s="24">
        <f>357.01+16.61+2.18+10.2</f>
        <v>386</v>
      </c>
      <c r="L48" s="249">
        <f>K48/J48*100</f>
        <v>55.14285714285714</v>
      </c>
    </row>
    <row r="49" spans="1:12" s="2" customFormat="1" ht="13.5" thickBot="1">
      <c r="A49" s="30" t="s">
        <v>320</v>
      </c>
      <c r="B49" s="4" t="s">
        <v>320</v>
      </c>
      <c r="C49" s="4"/>
      <c r="D49" s="4"/>
      <c r="E49" s="4" t="s">
        <v>438</v>
      </c>
      <c r="F49" s="4" t="s">
        <v>326</v>
      </c>
      <c r="G49" s="4" t="s">
        <v>117</v>
      </c>
      <c r="H49" s="24">
        <v>100</v>
      </c>
      <c r="I49" s="24">
        <v>100</v>
      </c>
      <c r="J49" s="24">
        <v>200</v>
      </c>
      <c r="K49" s="24">
        <v>0</v>
      </c>
      <c r="L49" s="249">
        <f>K49/J49*100</f>
        <v>0</v>
      </c>
    </row>
    <row r="50" spans="1:12" s="1" customFormat="1" ht="38.25">
      <c r="A50" s="26" t="s">
        <v>29</v>
      </c>
      <c r="B50" s="27" t="s">
        <v>28</v>
      </c>
      <c r="C50" s="27" t="s">
        <v>30</v>
      </c>
      <c r="D50" s="27" t="s">
        <v>31</v>
      </c>
      <c r="E50" s="27" t="s">
        <v>314</v>
      </c>
      <c r="F50" s="27" t="s">
        <v>315</v>
      </c>
      <c r="G50" s="27" t="s">
        <v>316</v>
      </c>
      <c r="H50" s="28" t="s">
        <v>317</v>
      </c>
      <c r="I50" s="200" t="s">
        <v>251</v>
      </c>
      <c r="J50" s="28" t="s">
        <v>318</v>
      </c>
      <c r="K50" s="28" t="s">
        <v>319</v>
      </c>
      <c r="L50" s="252" t="s">
        <v>32</v>
      </c>
    </row>
    <row r="51" spans="1:12" s="2" customFormat="1" ht="12.75">
      <c r="A51" s="30" t="s">
        <v>320</v>
      </c>
      <c r="B51" s="4" t="s">
        <v>320</v>
      </c>
      <c r="C51" s="4"/>
      <c r="D51" s="4"/>
      <c r="E51" s="4" t="s">
        <v>344</v>
      </c>
      <c r="F51" s="4" t="s">
        <v>326</v>
      </c>
      <c r="G51" s="4" t="s">
        <v>191</v>
      </c>
      <c r="H51" s="24">
        <v>100</v>
      </c>
      <c r="I51" s="24">
        <v>100</v>
      </c>
      <c r="J51" s="24">
        <v>100</v>
      </c>
      <c r="K51" s="24">
        <v>14.28</v>
      </c>
      <c r="L51" s="249">
        <f>K51/J51*100</f>
        <v>14.279999999999998</v>
      </c>
    </row>
    <row r="52" spans="1:12" s="2" customFormat="1" ht="25.5">
      <c r="A52" s="30"/>
      <c r="B52" s="4"/>
      <c r="C52" s="4"/>
      <c r="D52" s="4"/>
      <c r="E52" s="4" t="s">
        <v>580</v>
      </c>
      <c r="F52" s="4" t="s">
        <v>326</v>
      </c>
      <c r="G52" s="42" t="s">
        <v>581</v>
      </c>
      <c r="H52" s="24">
        <v>0</v>
      </c>
      <c r="I52" s="24">
        <v>0</v>
      </c>
      <c r="J52" s="24">
        <v>50</v>
      </c>
      <c r="K52" s="24">
        <v>0</v>
      </c>
      <c r="L52" s="249">
        <f>K52/J52*100</f>
        <v>0</v>
      </c>
    </row>
    <row r="53" spans="1:12" s="2" customFormat="1" ht="39" customHeight="1">
      <c r="A53" s="30"/>
      <c r="B53" s="4"/>
      <c r="C53" s="4"/>
      <c r="D53" s="4"/>
      <c r="E53" s="4" t="s">
        <v>348</v>
      </c>
      <c r="F53" s="4" t="s">
        <v>326</v>
      </c>
      <c r="G53" s="42" t="s">
        <v>16</v>
      </c>
      <c r="H53" s="24">
        <f>80+250+78+72+120+100</f>
        <v>700</v>
      </c>
      <c r="I53" s="24">
        <v>700</v>
      </c>
      <c r="J53" s="24">
        <v>700</v>
      </c>
      <c r="K53" s="24">
        <f>239+72</f>
        <v>311</v>
      </c>
      <c r="L53" s="249">
        <f>K53/J53*100</f>
        <v>44.42857142857143</v>
      </c>
    </row>
    <row r="54" spans="1:12" s="2" customFormat="1" ht="12.75">
      <c r="A54" s="30" t="s">
        <v>320</v>
      </c>
      <c r="B54" s="4" t="s">
        <v>320</v>
      </c>
      <c r="C54" s="4" t="s">
        <v>320</v>
      </c>
      <c r="D54" s="4"/>
      <c r="E54" s="3" t="s">
        <v>299</v>
      </c>
      <c r="F54" s="4" t="s">
        <v>326</v>
      </c>
      <c r="G54" s="42" t="s">
        <v>455</v>
      </c>
      <c r="H54" s="24">
        <v>300</v>
      </c>
      <c r="I54" s="24">
        <v>300</v>
      </c>
      <c r="J54" s="24">
        <v>300</v>
      </c>
      <c r="K54" s="24">
        <v>0</v>
      </c>
      <c r="L54" s="35"/>
    </row>
    <row r="55" spans="1:12" s="18" customFormat="1" ht="12.75">
      <c r="A55" s="32" t="s">
        <v>320</v>
      </c>
      <c r="B55" s="21" t="s">
        <v>478</v>
      </c>
      <c r="C55" s="21" t="s">
        <v>320</v>
      </c>
      <c r="D55" s="21" t="s">
        <v>320</v>
      </c>
      <c r="E55" s="21" t="s">
        <v>320</v>
      </c>
      <c r="F55" s="21" t="s">
        <v>320</v>
      </c>
      <c r="G55" s="21" t="s">
        <v>278</v>
      </c>
      <c r="H55" s="22">
        <f>SUM(H56:H57)</f>
        <v>274</v>
      </c>
      <c r="I55" s="22">
        <f>SUM(I56:I57)</f>
        <v>274</v>
      </c>
      <c r="J55" s="22">
        <f>SUM(J56:J57)</f>
        <v>274</v>
      </c>
      <c r="K55" s="22">
        <f>SUM(K50:K50)</f>
        <v>0</v>
      </c>
      <c r="L55" s="33">
        <f>K55/J55*100</f>
        <v>0</v>
      </c>
    </row>
    <row r="56" spans="1:12" s="18" customFormat="1" ht="12.75">
      <c r="A56" s="34"/>
      <c r="B56" s="3"/>
      <c r="C56" s="3"/>
      <c r="D56" s="3"/>
      <c r="E56" s="162" t="s">
        <v>330</v>
      </c>
      <c r="F56" s="162"/>
      <c r="G56" s="170" t="s">
        <v>115</v>
      </c>
      <c r="H56" s="165">
        <v>6</v>
      </c>
      <c r="I56" s="165">
        <v>6</v>
      </c>
      <c r="J56" s="165">
        <v>6</v>
      </c>
      <c r="K56" s="165">
        <v>0</v>
      </c>
      <c r="L56" s="249">
        <f>K56/J56*100</f>
        <v>0</v>
      </c>
    </row>
    <row r="57" spans="1:12" s="2" customFormat="1" ht="12.75">
      <c r="A57" s="30"/>
      <c r="B57" s="4"/>
      <c r="C57" s="4"/>
      <c r="D57" s="4"/>
      <c r="E57" s="4" t="s">
        <v>348</v>
      </c>
      <c r="F57" s="4" t="s">
        <v>326</v>
      </c>
      <c r="G57" s="42" t="s">
        <v>369</v>
      </c>
      <c r="H57" s="24">
        <v>268</v>
      </c>
      <c r="I57" s="24">
        <v>268</v>
      </c>
      <c r="J57" s="24">
        <v>268</v>
      </c>
      <c r="K57" s="24">
        <v>0</v>
      </c>
      <c r="L57" s="249">
        <f>K57/J57*100</f>
        <v>0</v>
      </c>
    </row>
    <row r="58" spans="1:12" s="18" customFormat="1" ht="12.75">
      <c r="A58" s="32" t="s">
        <v>320</v>
      </c>
      <c r="B58" s="21" t="s">
        <v>488</v>
      </c>
      <c r="C58" s="21" t="s">
        <v>320</v>
      </c>
      <c r="D58" s="21" t="s">
        <v>320</v>
      </c>
      <c r="E58" s="21" t="s">
        <v>320</v>
      </c>
      <c r="F58" s="21" t="s">
        <v>320</v>
      </c>
      <c r="G58" s="21" t="s">
        <v>2</v>
      </c>
      <c r="H58" s="22">
        <f>H59+H60+H67+H68</f>
        <v>12622</v>
      </c>
      <c r="I58" s="22">
        <f>I59+I60+I67+I68</f>
        <v>12622</v>
      </c>
      <c r="J58" s="22">
        <f>J59+J60+J67+J68</f>
        <v>12662</v>
      </c>
      <c r="K58" s="22">
        <f>K59+K60+K67+K68</f>
        <v>10352.43</v>
      </c>
      <c r="L58" s="33">
        <f aca="true" t="shared" si="3" ref="L58:L63">K58/J58*100</f>
        <v>81.75983256989417</v>
      </c>
    </row>
    <row r="59" spans="1:12" s="66" customFormat="1" ht="12.75">
      <c r="A59" s="63" t="s">
        <v>320</v>
      </c>
      <c r="B59" s="64" t="s">
        <v>320</v>
      </c>
      <c r="C59" s="64" t="s">
        <v>320</v>
      </c>
      <c r="D59" s="162" t="s">
        <v>516</v>
      </c>
      <c r="E59" s="162" t="s">
        <v>36</v>
      </c>
      <c r="F59" s="162" t="s">
        <v>326</v>
      </c>
      <c r="G59" s="162" t="s">
        <v>89</v>
      </c>
      <c r="H59" s="165">
        <v>2</v>
      </c>
      <c r="I59" s="165">
        <v>2</v>
      </c>
      <c r="J59" s="165">
        <v>2</v>
      </c>
      <c r="K59" s="165">
        <v>0</v>
      </c>
      <c r="L59" s="164">
        <f t="shared" si="3"/>
        <v>0</v>
      </c>
    </row>
    <row r="60" spans="1:12" s="18" customFormat="1" ht="12.75">
      <c r="A60" s="34"/>
      <c r="B60" s="3"/>
      <c r="C60" s="3"/>
      <c r="D60" s="3"/>
      <c r="E60" s="3" t="s">
        <v>45</v>
      </c>
      <c r="F60" s="3"/>
      <c r="G60" s="3" t="s">
        <v>46</v>
      </c>
      <c r="H60" s="25">
        <f>SUM(H61:H66)</f>
        <v>1430</v>
      </c>
      <c r="I60" s="25">
        <f>SUM(I61:I66)</f>
        <v>1430</v>
      </c>
      <c r="J60" s="25">
        <f>SUM(J61:J66)</f>
        <v>1470</v>
      </c>
      <c r="K60" s="25">
        <f>SUM(K61:K66)</f>
        <v>253</v>
      </c>
      <c r="L60" s="33">
        <f t="shared" si="3"/>
        <v>17.210884353741495</v>
      </c>
    </row>
    <row r="61" spans="1:12" s="2" customFormat="1" ht="12.75">
      <c r="A61" s="30" t="s">
        <v>320</v>
      </c>
      <c r="B61" s="4" t="s">
        <v>320</v>
      </c>
      <c r="C61" s="4" t="s">
        <v>320</v>
      </c>
      <c r="D61" s="4" t="s">
        <v>516</v>
      </c>
      <c r="E61" s="4" t="s">
        <v>479</v>
      </c>
      <c r="F61" s="4" t="s">
        <v>326</v>
      </c>
      <c r="G61" s="4" t="s">
        <v>419</v>
      </c>
      <c r="H61" s="24">
        <v>600</v>
      </c>
      <c r="I61" s="24">
        <v>600</v>
      </c>
      <c r="J61" s="24">
        <v>600</v>
      </c>
      <c r="K61" s="24">
        <v>253</v>
      </c>
      <c r="L61" s="164">
        <f t="shared" si="3"/>
        <v>42.16666666666667</v>
      </c>
    </row>
    <row r="62" spans="1:12" s="2" customFormat="1" ht="12.75">
      <c r="A62" s="30" t="s">
        <v>320</v>
      </c>
      <c r="B62" s="4" t="s">
        <v>320</v>
      </c>
      <c r="C62" s="4" t="s">
        <v>320</v>
      </c>
      <c r="D62" s="4" t="s">
        <v>516</v>
      </c>
      <c r="E62" s="4" t="s">
        <v>334</v>
      </c>
      <c r="F62" s="4" t="s">
        <v>326</v>
      </c>
      <c r="G62" s="4" t="s">
        <v>215</v>
      </c>
      <c r="H62" s="24">
        <v>300</v>
      </c>
      <c r="I62" s="24">
        <v>300</v>
      </c>
      <c r="J62" s="24">
        <v>300</v>
      </c>
      <c r="K62" s="24">
        <v>0</v>
      </c>
      <c r="L62" s="164">
        <f t="shared" si="3"/>
        <v>0</v>
      </c>
    </row>
    <row r="63" spans="1:12" s="2" customFormat="1" ht="12.75">
      <c r="A63" s="30" t="s">
        <v>320</v>
      </c>
      <c r="B63" s="4" t="s">
        <v>320</v>
      </c>
      <c r="C63" s="4" t="s">
        <v>320</v>
      </c>
      <c r="D63" s="4" t="s">
        <v>516</v>
      </c>
      <c r="E63" s="4" t="s">
        <v>1</v>
      </c>
      <c r="F63" s="4" t="s">
        <v>326</v>
      </c>
      <c r="G63" s="4" t="s">
        <v>116</v>
      </c>
      <c r="H63" s="24">
        <v>400</v>
      </c>
      <c r="I63" s="24">
        <v>400</v>
      </c>
      <c r="J63" s="24">
        <v>400</v>
      </c>
      <c r="K63" s="24">
        <v>0</v>
      </c>
      <c r="L63" s="164">
        <f t="shared" si="3"/>
        <v>0</v>
      </c>
    </row>
    <row r="64" spans="1:12" s="2" customFormat="1" ht="12.75">
      <c r="A64" s="30"/>
      <c r="B64" s="4"/>
      <c r="C64" s="4"/>
      <c r="D64" s="4" t="s">
        <v>516</v>
      </c>
      <c r="E64" s="4" t="s">
        <v>311</v>
      </c>
      <c r="F64" s="4" t="s">
        <v>326</v>
      </c>
      <c r="G64" s="4" t="s">
        <v>380</v>
      </c>
      <c r="H64" s="24">
        <v>50</v>
      </c>
      <c r="I64" s="24">
        <v>50</v>
      </c>
      <c r="J64" s="24">
        <v>50</v>
      </c>
      <c r="K64" s="24">
        <v>0</v>
      </c>
      <c r="L64" s="250"/>
    </row>
    <row r="65" spans="1:12" s="2" customFormat="1" ht="12.75">
      <c r="A65" s="30"/>
      <c r="B65" s="4"/>
      <c r="C65" s="4"/>
      <c r="D65" s="4" t="s">
        <v>516</v>
      </c>
      <c r="E65" s="4" t="s">
        <v>570</v>
      </c>
      <c r="F65" s="4" t="s">
        <v>326</v>
      </c>
      <c r="G65" s="4" t="s">
        <v>571</v>
      </c>
      <c r="H65" s="24">
        <v>0</v>
      </c>
      <c r="I65" s="24">
        <v>0</v>
      </c>
      <c r="J65" s="24">
        <v>40</v>
      </c>
      <c r="K65" s="24">
        <v>0</v>
      </c>
      <c r="L65" s="250"/>
    </row>
    <row r="66" spans="1:12" s="2" customFormat="1" ht="12.75">
      <c r="A66" s="30" t="s">
        <v>320</v>
      </c>
      <c r="B66" s="4" t="s">
        <v>320</v>
      </c>
      <c r="C66" s="4" t="s">
        <v>320</v>
      </c>
      <c r="D66" s="4" t="s">
        <v>516</v>
      </c>
      <c r="E66" s="4" t="s">
        <v>348</v>
      </c>
      <c r="F66" s="4" t="s">
        <v>326</v>
      </c>
      <c r="G66" s="4" t="s">
        <v>86</v>
      </c>
      <c r="H66" s="24">
        <v>80</v>
      </c>
      <c r="I66" s="24">
        <v>80</v>
      </c>
      <c r="J66" s="24">
        <v>80</v>
      </c>
      <c r="K66" s="24">
        <v>0</v>
      </c>
      <c r="L66" s="250"/>
    </row>
    <row r="67" spans="1:12" s="1" customFormat="1" ht="17.25" customHeight="1">
      <c r="A67" s="34" t="s">
        <v>320</v>
      </c>
      <c r="B67" s="3" t="s">
        <v>320</v>
      </c>
      <c r="C67" s="3" t="s">
        <v>320</v>
      </c>
      <c r="D67" s="3" t="s">
        <v>516</v>
      </c>
      <c r="E67" s="3" t="s">
        <v>299</v>
      </c>
      <c r="F67" s="3" t="s">
        <v>326</v>
      </c>
      <c r="G67" s="83" t="s">
        <v>300</v>
      </c>
      <c r="H67" s="25">
        <v>2190</v>
      </c>
      <c r="I67" s="25">
        <v>2190</v>
      </c>
      <c r="J67" s="25">
        <v>2190</v>
      </c>
      <c r="K67" s="25">
        <v>1100</v>
      </c>
      <c r="L67" s="263">
        <f>K67/J67*100</f>
        <v>50.2283105022831</v>
      </c>
    </row>
    <row r="68" spans="1:12" s="1" customFormat="1" ht="12.75">
      <c r="A68" s="34"/>
      <c r="B68" s="3"/>
      <c r="C68" s="3"/>
      <c r="D68" s="3" t="s">
        <v>516</v>
      </c>
      <c r="E68" s="3" t="s">
        <v>273</v>
      </c>
      <c r="F68" s="3"/>
      <c r="G68" s="83" t="s">
        <v>305</v>
      </c>
      <c r="H68" s="25">
        <f>SUM(H69:H69)</f>
        <v>9000</v>
      </c>
      <c r="I68" s="25">
        <f>SUM(I69:I69)</f>
        <v>9000</v>
      </c>
      <c r="J68" s="25">
        <f>SUM(J69:J69)</f>
        <v>9000</v>
      </c>
      <c r="K68" s="25">
        <f>SUM(K69:K69)</f>
        <v>8999.43</v>
      </c>
      <c r="L68" s="263">
        <f>K68/J68*100</f>
        <v>99.99366666666667</v>
      </c>
    </row>
    <row r="69" spans="1:12" s="1" customFormat="1" ht="26.25" thickBot="1">
      <c r="A69" s="282"/>
      <c r="B69" s="283"/>
      <c r="C69" s="283"/>
      <c r="D69" s="284" t="s">
        <v>516</v>
      </c>
      <c r="E69" s="285" t="s">
        <v>439</v>
      </c>
      <c r="F69" s="284" t="s">
        <v>326</v>
      </c>
      <c r="G69" s="288" t="s">
        <v>619</v>
      </c>
      <c r="H69" s="286">
        <v>9000</v>
      </c>
      <c r="I69" s="286">
        <v>9000</v>
      </c>
      <c r="J69" s="286">
        <v>9000</v>
      </c>
      <c r="K69" s="286">
        <v>8999.43</v>
      </c>
      <c r="L69" s="287"/>
    </row>
    <row r="70" spans="1:12" s="1" customFormat="1" ht="5.25" customHeight="1" thickBot="1">
      <c r="A70" s="159"/>
      <c r="B70" s="159"/>
      <c r="C70" s="159"/>
      <c r="D70" s="159"/>
      <c r="E70" s="159"/>
      <c r="F70" s="159"/>
      <c r="G70" s="184"/>
      <c r="H70" s="160"/>
      <c r="I70" s="160"/>
      <c r="J70" s="160"/>
      <c r="K70" s="160"/>
      <c r="L70" s="161"/>
    </row>
    <row r="71" ht="4.5" customHeight="1" hidden="1" thickBot="1"/>
    <row r="72" spans="1:5" ht="12.75">
      <c r="A72" s="377" t="s">
        <v>211</v>
      </c>
      <c r="B72" s="380" t="s">
        <v>183</v>
      </c>
      <c r="C72" s="380"/>
      <c r="D72" s="395">
        <v>6496.5</v>
      </c>
      <c r="E72" s="396"/>
    </row>
    <row r="73" spans="1:5" ht="13.5" thickBot="1">
      <c r="A73" s="378"/>
      <c r="B73" s="379" t="s">
        <v>184</v>
      </c>
      <c r="C73" s="379"/>
      <c r="D73" s="393">
        <v>8999.43</v>
      </c>
      <c r="E73" s="394"/>
    </row>
    <row r="74" spans="1:5" ht="12.75">
      <c r="A74" s="194"/>
      <c r="B74" s="195"/>
      <c r="C74" s="195"/>
      <c r="D74" s="196"/>
      <c r="E74" s="196"/>
    </row>
    <row r="75" spans="1:5" ht="12.75">
      <c r="A75" s="194"/>
      <c r="B75" s="195"/>
      <c r="C75" s="195"/>
      <c r="D75" s="196"/>
      <c r="E75" s="196"/>
    </row>
    <row r="76" spans="1:5" ht="12.75">
      <c r="A76" s="194"/>
      <c r="B76" s="195"/>
      <c r="C76" s="195"/>
      <c r="D76" s="196"/>
      <c r="E76" s="196"/>
    </row>
    <row r="77" spans="1:5" ht="12.75">
      <c r="A77" s="194"/>
      <c r="B77" s="195"/>
      <c r="C77" s="195"/>
      <c r="D77" s="196"/>
      <c r="E77" s="196"/>
    </row>
    <row r="78" spans="1:5" ht="12.75">
      <c r="A78" s="194"/>
      <c r="B78" s="195"/>
      <c r="C78" s="195"/>
      <c r="D78" s="196"/>
      <c r="E78" s="196"/>
    </row>
    <row r="79" spans="1:5" ht="12.75">
      <c r="A79" s="194"/>
      <c r="B79" s="195"/>
      <c r="C79" s="195"/>
      <c r="D79" s="196"/>
      <c r="E79" s="196"/>
    </row>
    <row r="80" spans="1:5" ht="12.75">
      <c r="A80" s="194"/>
      <c r="B80" s="195"/>
      <c r="C80" s="195"/>
      <c r="D80" s="196"/>
      <c r="E80" s="196"/>
    </row>
    <row r="81" spans="1:5" ht="12.75">
      <c r="A81" s="194"/>
      <c r="B81" s="195"/>
      <c r="C81" s="195"/>
      <c r="D81" s="196"/>
      <c r="E81" s="196"/>
    </row>
    <row r="82" spans="1:5" ht="12.75">
      <c r="A82" s="194"/>
      <c r="B82" s="195"/>
      <c r="C82" s="195"/>
      <c r="D82" s="196"/>
      <c r="E82" s="196"/>
    </row>
    <row r="83" spans="1:5" ht="12.75">
      <c r="A83" s="194"/>
      <c r="B83" s="195"/>
      <c r="C83" s="195"/>
      <c r="D83" s="196"/>
      <c r="E83" s="196"/>
    </row>
    <row r="84" spans="1:5" ht="12.75">
      <c r="A84" s="194"/>
      <c r="B84" s="195"/>
      <c r="C84" s="195"/>
      <c r="D84" s="196"/>
      <c r="E84" s="196"/>
    </row>
    <row r="85" spans="1:5" ht="12.75">
      <c r="A85" s="194"/>
      <c r="B85" s="195"/>
      <c r="C85" s="195"/>
      <c r="D85" s="196"/>
      <c r="E85" s="196"/>
    </row>
    <row r="86" spans="1:5" ht="12.75">
      <c r="A86" s="194"/>
      <c r="B86" s="195"/>
      <c r="C86" s="195"/>
      <c r="D86" s="196"/>
      <c r="E86" s="196"/>
    </row>
    <row r="87" spans="1:5" ht="12.75">
      <c r="A87" s="194"/>
      <c r="B87" s="195"/>
      <c r="C87" s="195"/>
      <c r="D87" s="196"/>
      <c r="E87" s="196"/>
    </row>
    <row r="88" spans="1:5" ht="12.75">
      <c r="A88" s="194"/>
      <c r="B88" s="195"/>
      <c r="C88" s="195"/>
      <c r="D88" s="196"/>
      <c r="E88" s="196"/>
    </row>
    <row r="89" spans="1:5" ht="12.75">
      <c r="A89" s="194"/>
      <c r="B89" s="195"/>
      <c r="C89" s="195"/>
      <c r="D89" s="196"/>
      <c r="E89" s="196"/>
    </row>
    <row r="90" spans="1:5" ht="12.75">
      <c r="A90" s="194"/>
      <c r="B90" s="195"/>
      <c r="C90" s="195"/>
      <c r="D90" s="196"/>
      <c r="E90" s="196"/>
    </row>
    <row r="91" spans="1:5" ht="12.75">
      <c r="A91" s="194"/>
      <c r="B91" s="195"/>
      <c r="C91" s="195"/>
      <c r="D91" s="196"/>
      <c r="E91" s="196"/>
    </row>
    <row r="92" spans="1:5" ht="12.75" customHeight="1">
      <c r="A92" s="194"/>
      <c r="B92" s="195"/>
      <c r="C92" s="195"/>
      <c r="D92" s="196"/>
      <c r="E92" s="196"/>
    </row>
    <row r="93" spans="1:5" ht="12.75">
      <c r="A93" s="194"/>
      <c r="B93" s="195"/>
      <c r="C93" s="195"/>
      <c r="D93" s="196"/>
      <c r="E93" s="196"/>
    </row>
    <row r="94" spans="1:5" ht="12.75">
      <c r="A94" s="194"/>
      <c r="B94" s="195"/>
      <c r="C94" s="195"/>
      <c r="D94" s="196"/>
      <c r="E94" s="196"/>
    </row>
    <row r="95" spans="1:5" ht="12.75">
      <c r="A95" s="194"/>
      <c r="B95" s="195"/>
      <c r="C95" s="195"/>
      <c r="D95" s="196"/>
      <c r="E95" s="196"/>
    </row>
    <row r="96" spans="1:5" ht="12.75">
      <c r="A96" s="194"/>
      <c r="B96" s="195"/>
      <c r="C96" s="195"/>
      <c r="D96" s="196"/>
      <c r="E96" s="196"/>
    </row>
    <row r="97" spans="1:5" ht="12.75">
      <c r="A97" s="194"/>
      <c r="B97" s="195"/>
      <c r="C97" s="195"/>
      <c r="D97" s="196"/>
      <c r="E97" s="196"/>
    </row>
    <row r="98" spans="1:5" ht="12.75">
      <c r="A98" s="194"/>
      <c r="B98" s="195"/>
      <c r="C98" s="195"/>
      <c r="D98" s="196"/>
      <c r="E98" s="196"/>
    </row>
    <row r="99" spans="1:5" ht="12.75">
      <c r="A99" s="194"/>
      <c r="B99" s="195"/>
      <c r="C99" s="195"/>
      <c r="D99" s="196"/>
      <c r="E99" s="196"/>
    </row>
    <row r="100" spans="1:5" ht="12.75">
      <c r="A100" s="194"/>
      <c r="B100" s="195"/>
      <c r="C100" s="195"/>
      <c r="D100" s="196"/>
      <c r="E100" s="196"/>
    </row>
    <row r="101" spans="1:5" ht="12.75">
      <c r="A101" s="194"/>
      <c r="B101" s="195"/>
      <c r="C101" s="195"/>
      <c r="D101" s="196"/>
      <c r="E101" s="196"/>
    </row>
    <row r="105" spans="1:5" ht="12.75">
      <c r="A105" s="194"/>
      <c r="B105" s="195"/>
      <c r="C105" s="195"/>
      <c r="D105" s="196"/>
      <c r="E105" s="196"/>
    </row>
    <row r="106" spans="1:5" ht="12.75">
      <c r="A106" s="194"/>
      <c r="B106" s="195"/>
      <c r="C106" s="195"/>
      <c r="D106" s="196"/>
      <c r="E106" s="196"/>
    </row>
    <row r="107" spans="1:5" ht="12.75">
      <c r="A107" s="194"/>
      <c r="B107" s="195"/>
      <c r="C107" s="195"/>
      <c r="D107" s="196"/>
      <c r="E107" s="196"/>
    </row>
    <row r="108" spans="1:5" ht="12.75">
      <c r="A108" s="194"/>
      <c r="B108" s="195"/>
      <c r="C108" s="195"/>
      <c r="D108" s="196"/>
      <c r="E108" s="196"/>
    </row>
  </sheetData>
  <sheetProtection/>
  <mergeCells count="5">
    <mergeCell ref="A72:A73"/>
    <mergeCell ref="B73:C73"/>
    <mergeCell ref="D72:E72"/>
    <mergeCell ref="D73:E73"/>
    <mergeCell ref="B72:C72"/>
  </mergeCells>
  <printOptions/>
  <pageMargins left="0.5511811023622047" right="0.5511811023622047" top="1.062992125984252" bottom="0.7874015748031497" header="0.5118110236220472" footer="0.5118110236220472"/>
  <pageSetup horizontalDpi="600" verticalDpi="600" orientation="landscape" paperSize="9" r:id="rId1"/>
  <headerFooter alignWithMargins="0">
    <oddHeader>&amp;CČerpanie rozpočtu Obce Veľká Lehota k 30.06.2012
VÝDAVKY - Program 7: Kultúra a šport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Urad Lehota</dc:creator>
  <cp:keywords/>
  <dc:description/>
  <cp:lastModifiedBy>Ocupc1</cp:lastModifiedBy>
  <cp:lastPrinted>2012-08-01T13:18:14Z</cp:lastPrinted>
  <dcterms:created xsi:type="dcterms:W3CDTF">2009-04-23T11:50:20Z</dcterms:created>
  <dcterms:modified xsi:type="dcterms:W3CDTF">2012-08-01T13:18:22Z</dcterms:modified>
  <cp:category/>
  <cp:version/>
  <cp:contentType/>
  <cp:contentStatus/>
</cp:coreProperties>
</file>